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externalLinks/externalLink3.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35" yWindow="-30" windowWidth="9540" windowHeight="2715"/>
  </bookViews>
  <sheets>
    <sheet name="INDICE" sheetId="104" r:id="rId1"/>
    <sheet name="Grafico 1" sheetId="4" r:id="rId2"/>
    <sheet name="Grafico 2" sheetId="6" r:id="rId3"/>
    <sheet name="Grafico 3" sheetId="76" r:id="rId4"/>
    <sheet name="Grafico 4" sheetId="30" r:id="rId5"/>
    <sheet name="Grafico 5" sheetId="31" r:id="rId6"/>
    <sheet name="Grafico 6" sheetId="40" r:id="rId7"/>
    <sheet name="Grafico 7" sheetId="96" r:id="rId8"/>
    <sheet name="Grafico 8" sheetId="49" r:id="rId9"/>
    <sheet name="Grafico 9" sheetId="50" r:id="rId10"/>
    <sheet name="Grafico 10" sheetId="97" r:id="rId11"/>
    <sheet name="Grafico 11" sheetId="85" r:id="rId12"/>
    <sheet name="Grafico 12" sheetId="84" r:id="rId13"/>
    <sheet name="Tabla 1" sheetId="1" r:id="rId14"/>
    <sheet name="Tabla 2" sheetId="3" r:id="rId15"/>
    <sheet name="Tabla 3" sheetId="5" r:id="rId16"/>
    <sheet name="Tabla 4" sheetId="7" r:id="rId17"/>
    <sheet name="Tabla 5" sheetId="8" r:id="rId18"/>
    <sheet name="Tabla 6" sheetId="9" r:id="rId19"/>
    <sheet name="Tabla 7" sheetId="10" r:id="rId20"/>
    <sheet name="Tabla 8" sheetId="13" r:id="rId21"/>
    <sheet name="Tabla 9" sheetId="14" r:id="rId22"/>
    <sheet name="Tabla 10" sheetId="15" r:id="rId23"/>
    <sheet name="Tabla 11" sheetId="16" r:id="rId24"/>
    <sheet name="Tabla 12" sheetId="17" r:id="rId25"/>
    <sheet name="Tabla 13" sheetId="18" r:id="rId26"/>
    <sheet name="Tabla 14" sheetId="19" r:id="rId27"/>
    <sheet name="Tabla 15" sheetId="20" r:id="rId28"/>
    <sheet name="Tabla 16" sheetId="21" r:id="rId29"/>
    <sheet name="Tabla 17" sheetId="22" r:id="rId30"/>
    <sheet name="Tabla 18" sheetId="23" r:id="rId31"/>
    <sheet name="Tabla 19" sheetId="24" r:id="rId32"/>
    <sheet name="Tabla 20" sheetId="26" r:id="rId33"/>
    <sheet name="Tabla 21" sheetId="27" r:id="rId34"/>
    <sheet name="Tabla 22" sheetId="28" r:id="rId35"/>
    <sheet name="Tabla 23" sheetId="32" r:id="rId36"/>
    <sheet name="Tabla 24" sheetId="33" r:id="rId37"/>
    <sheet name="Tabla 25" sheetId="34" r:id="rId38"/>
    <sheet name="Tabla 26" sheetId="35" r:id="rId39"/>
    <sheet name="Tabla 27" sheetId="36" r:id="rId40"/>
    <sheet name="Tabla 28" sheetId="37" r:id="rId41"/>
    <sheet name="Tabla 29" sheetId="38" r:id="rId42"/>
    <sheet name="Tabla 30" sheetId="39" r:id="rId43"/>
    <sheet name="Tabla 31" sheetId="41" r:id="rId44"/>
    <sheet name="Tabla 32" sheetId="42" r:id="rId45"/>
    <sheet name="Tabla 33" sheetId="43" r:id="rId46"/>
    <sheet name="Tabla 34" sheetId="44" r:id="rId47"/>
    <sheet name="Tabla 35" sheetId="45" r:id="rId48"/>
    <sheet name="Tabla 36" sheetId="46" r:id="rId49"/>
    <sheet name="Tabla 37" sheetId="47" r:id="rId50"/>
    <sheet name="Tabla 38" sheetId="48" r:id="rId51"/>
    <sheet name="Tabla 39" sheetId="51" r:id="rId52"/>
    <sheet name="Tabla 40" sheetId="77" r:id="rId53"/>
    <sheet name="Tabla 41" sheetId="25" r:id="rId54"/>
    <sheet name="Tabla 42" sheetId="80" r:id="rId55"/>
    <sheet name="Tabla 43" sheetId="78" r:id="rId56"/>
    <sheet name="Tabla 44" sheetId="79" r:id="rId57"/>
    <sheet name="Tabla 45" sheetId="52" r:id="rId58"/>
    <sheet name="Tabla 46" sheetId="53" r:id="rId59"/>
    <sheet name="Tabla 47" sheetId="54" r:id="rId60"/>
    <sheet name="Tabla 48" sheetId="55" r:id="rId61"/>
    <sheet name="Tabla 49" sheetId="56" r:id="rId62"/>
    <sheet name="Tabla 50" sheetId="57" r:id="rId63"/>
    <sheet name="Tabla 51" sheetId="58" r:id="rId64"/>
    <sheet name="Tabla 52" sheetId="59" r:id="rId65"/>
    <sheet name="Tabla 53" sheetId="60" r:id="rId66"/>
    <sheet name="Tabla 54" sheetId="61" r:id="rId67"/>
    <sheet name="Tabla 55" sheetId="62" r:id="rId68"/>
    <sheet name="Tabla 56" sheetId="63" r:id="rId69"/>
    <sheet name="Tabla 57" sheetId="64" r:id="rId70"/>
    <sheet name="Tabla 58" sheetId="65" r:id="rId71"/>
    <sheet name="Tabla 59" sheetId="81" r:id="rId72"/>
    <sheet name="Tabla 60" sheetId="82" r:id="rId73"/>
    <sheet name="Tabla 61" sheetId="99" r:id="rId74"/>
    <sheet name="Tabla 62" sheetId="67" r:id="rId75"/>
    <sheet name="Tabla 63" sheetId="68" r:id="rId76"/>
    <sheet name="Tabla 64" sheetId="69" r:id="rId77"/>
    <sheet name="Tabla 65" sheetId="73" r:id="rId78"/>
    <sheet name="Tabla 66" sheetId="74" r:id="rId79"/>
    <sheet name="Tabla 67" sheetId="83" r:id="rId80"/>
    <sheet name="Tabla 68" sheetId="75" r:id="rId81"/>
    <sheet name="Anexo Comercio Intraregional" sheetId="103" r:id="rId82"/>
    <sheet name="Rdos Ejercicio Econometrico" sheetId="102" r:id="rId83"/>
    <sheet name="Base datos original de precios" sheetId="100" r:id="rId84"/>
    <sheet name="Base datos adaptada para STATA" sheetId="101" r:id="rId85"/>
  </sheets>
  <externalReferences>
    <externalReference r:id="rId86"/>
    <externalReference r:id="rId87"/>
    <externalReference r:id="rId88"/>
  </externalReferences>
  <definedNames>
    <definedName name="_xlnm._FilterDatabase" localSheetId="84" hidden="1">'Base datos adaptada para STATA'!$A$2:$V$1692</definedName>
    <definedName name="_xlnm._FilterDatabase" localSheetId="83" hidden="1">'Base datos original de precios'!$A$2:$S$1881</definedName>
    <definedName name="_ftn1" localSheetId="13">'Tabla 1'!#REF!</definedName>
    <definedName name="_ftn2" localSheetId="21">'Tabla 9'!$A$51</definedName>
    <definedName name="_ftn3" localSheetId="21">'Tabla 9'!$A$52</definedName>
    <definedName name="_ftn4" localSheetId="21">'Tabla 9'!$A$53</definedName>
    <definedName name="_ftn5" localSheetId="21">'Tabla 9'!$A$54</definedName>
    <definedName name="_ftn6" localSheetId="21">'Tabla 9'!$A$55</definedName>
    <definedName name="_ftn7" localSheetId="21">'Tabla 9'!$A$56</definedName>
    <definedName name="_ftn8" localSheetId="21">'Tabla 9'!$A$57</definedName>
    <definedName name="_ftn9" localSheetId="21">'Tabla 9'!$A$58</definedName>
    <definedName name="_ftnref1" localSheetId="13">'Tabla 1'!#REF!</definedName>
    <definedName name="_ftnref2" localSheetId="21">'Tabla 9'!$C$3</definedName>
    <definedName name="_ftnref3" localSheetId="21">'Tabla 9'!$D$4</definedName>
    <definedName name="_ftnref4" localSheetId="21">'Tabla 9'!$B$16</definedName>
    <definedName name="_ftnref5" localSheetId="21">'Tabla 9'!$B$32</definedName>
    <definedName name="_ftnref6" localSheetId="21">'Tabla 9'!$B$40</definedName>
    <definedName name="_ftnref7" localSheetId="21">'Tabla 9'!$E$42</definedName>
    <definedName name="_ftnref8" localSheetId="21">'Tabla 9'!$B$44</definedName>
    <definedName name="_ftnref9" localSheetId="21">'Tabla 9'!$B$45</definedName>
    <definedName name="_Ref269217615" localSheetId="19">'Tabla 7'!$A$1</definedName>
    <definedName name="_Ref269305600" localSheetId="18">'Tabla 6'!$A$1</definedName>
    <definedName name="_Ref269581603" localSheetId="16">'Tabla 4'!$A$1</definedName>
    <definedName name="_Ref269590838" localSheetId="20">'Tabla 8'!$A$1</definedName>
    <definedName name="_Ref269642366" localSheetId="22">'Tabla 10'!$A$1</definedName>
    <definedName name="_Ref269653393" localSheetId="23">'Tabla 11'!$A$1</definedName>
    <definedName name="_Ref269655681" localSheetId="15">'Tabla 3'!$A$1</definedName>
    <definedName name="_Ref269669610" localSheetId="17">'Tabla 5'!$A$1</definedName>
    <definedName name="_Ref269679238" localSheetId="24">'Tabla 12'!$A$1</definedName>
    <definedName name="_Ref269681718" localSheetId="26">'Tabla 14'!$A$1</definedName>
    <definedName name="_Ref269683338" localSheetId="27">'Tabla 15'!$A$1</definedName>
    <definedName name="_Ref269697894" localSheetId="29">'Tabla 17'!$A$1</definedName>
    <definedName name="_Ref269699640" localSheetId="30">'Tabla 18'!$A$1</definedName>
    <definedName name="_Ref269751091" localSheetId="31">'Tabla 19'!$A$1</definedName>
    <definedName name="_Ref269775042" localSheetId="4">'Grafico 4'!$A$1</definedName>
    <definedName name="_Ref269775108" localSheetId="5">'Grafico 5'!$A$1</definedName>
    <definedName name="_Ref270197621" localSheetId="34">'Tabla 22'!$A$1</definedName>
    <definedName name="_Ref270295622" localSheetId="38">'Tabla 26'!$A$1</definedName>
    <definedName name="_Ref270685155" localSheetId="14">'Tabla 2'!$A$1</definedName>
    <definedName name="_Ref270848671" localSheetId="2">'Grafico 2'!$A$1</definedName>
    <definedName name="_Ref270862684" localSheetId="32">'Tabla 20'!$A$1</definedName>
    <definedName name="_Ref271048005" localSheetId="13">'Tabla 1'!$A$2</definedName>
    <definedName name="_Ref271131790" localSheetId="36">'Tabla 24'!$A$1</definedName>
    <definedName name="_Ref271136607" localSheetId="37">'Tabla 25'!$A$1</definedName>
    <definedName name="_Ref271137810" localSheetId="6">'Grafico 6'!$A$1</definedName>
    <definedName name="_Ref271396236" localSheetId="40">'Tabla 28'!$A$1</definedName>
    <definedName name="_Ref271496306" localSheetId="43">'Tabla 31'!$A$1</definedName>
    <definedName name="_Ref271506411" localSheetId="44">'Tabla 32'!$A$1</definedName>
    <definedName name="_Ref271650135" localSheetId="48">'Tabla 36'!$A$1</definedName>
    <definedName name="_Ref271652796" localSheetId="9">'Grafico 9'!$A$1</definedName>
    <definedName name="_Ref271737820" localSheetId="45">'Tabla 33'!$A$1</definedName>
    <definedName name="_Ref271744062" localSheetId="8">'Grafico 8'!$A$1</definedName>
    <definedName name="_Ref271746064" localSheetId="47">'Tabla 35'!$A$1</definedName>
    <definedName name="_Ref271746071" localSheetId="46">'Tabla 34'!$A$1</definedName>
    <definedName name="_Ref271801149" localSheetId="49">'Tabla 37'!$A$1</definedName>
    <definedName name="_Ref271801151" localSheetId="50">'Tabla 38'!$A$1</definedName>
    <definedName name="_Ref271823353" localSheetId="51">'Tabla 39'!$A$1</definedName>
    <definedName name="_Ref271843390" localSheetId="33">'Tabla 21'!$A$1</definedName>
    <definedName name="_Ref271974260" localSheetId="66">'Tabla 54'!$A$1</definedName>
    <definedName name="_Ref271974831" localSheetId="67">'Tabla 55'!$A$1</definedName>
    <definedName name="_Ref271980745" localSheetId="10">'Grafico 10'!$A$1</definedName>
    <definedName name="_Ref271980745">#REF!</definedName>
    <definedName name="_Ref271983081" localSheetId="68">'Tabla 56'!$A$1</definedName>
    <definedName name="_Ref271983885" localSheetId="69">'Tabla 57'!$A$1</definedName>
    <definedName name="_Ref271984540" localSheetId="70">'Tabla 58'!$A$1</definedName>
    <definedName name="_Ref272083497" localSheetId="75">'Tabla 63'!$A$1</definedName>
    <definedName name="_Ref272086191" localSheetId="41">'Tabla 29'!$A$1</definedName>
    <definedName name="_Ref272086194" localSheetId="42">'Tabla 30'!$A$1</definedName>
    <definedName name="_Ref272087565" localSheetId="76">'Tabla 64'!$A$1</definedName>
    <definedName name="_Ref272539696" localSheetId="77">'Tabla 65'!$A$1</definedName>
    <definedName name="_Ref272540933" localSheetId="80">'Tabla 68'!$A$1</definedName>
    <definedName name="_Ref272598285" localSheetId="57">'Tabla 45'!$A$1</definedName>
    <definedName name="_Ref272598286" localSheetId="58">'Tabla 46'!$A$1</definedName>
    <definedName name="_Ref272598290" localSheetId="59">'Tabla 47'!$A$1</definedName>
    <definedName name="_Ref272598292" localSheetId="60">'Tabla 48'!$A$1</definedName>
    <definedName name="_Ref272605119" localSheetId="61">'Tabla 49'!$A$1</definedName>
    <definedName name="_Ref272605120" localSheetId="62">'Tabla 50'!$A$1</definedName>
    <definedName name="_Ref272605122" localSheetId="63">'Tabla 51'!$A$1</definedName>
    <definedName name="_Ref272605124" localSheetId="64">'Tabla 52'!$A$1</definedName>
    <definedName name="_Ref274843804" localSheetId="71">'Tabla 59'!$A$1</definedName>
    <definedName name="_Ref274845077" localSheetId="11">'Grafico 11'!$A$1</definedName>
    <definedName name="_Ref274850774" localSheetId="12">'Grafico 12'!$A$1</definedName>
    <definedName name="_Ref274880508" localSheetId="72">'Tabla 60'!$A$1</definedName>
    <definedName name="_Toc270851852" localSheetId="3">'Grafico 3'!$A$1</definedName>
    <definedName name="_Toc270851853" localSheetId="7">'Grafico 7'!$A$1</definedName>
    <definedName name="_Toc272621323" localSheetId="21">'Tabla 9'!$A$1</definedName>
    <definedName name="_Toc272621327" localSheetId="25">'Tabla 13'!$A$1</definedName>
    <definedName name="_Toc272621330" localSheetId="28">'Tabla 16'!$A$1</definedName>
    <definedName name="_Toc272621334" localSheetId="53">'Tabla 41'!$A$1</definedName>
    <definedName name="_Toc272621338" localSheetId="35">'Tabla 23'!$A$1</definedName>
    <definedName name="_Toc272621342" localSheetId="39">'Tabla 27'!$A$1</definedName>
    <definedName name="_Toc272621363" localSheetId="65">'Tabla 53'!$A$1</definedName>
    <definedName name="_Toc272621369" localSheetId="74">'Tabla 62'!$A$1</definedName>
    <definedName name="_Toc272621376" localSheetId="78">'Tabla 66'!$A$1</definedName>
    <definedName name="_Toc274894788" localSheetId="52">'Tabla 40'!$A$1</definedName>
    <definedName name="_Toc274894813" localSheetId="79">'Tabla 67'!$A$1</definedName>
  </definedNames>
  <calcPr calcId="125725"/>
</workbook>
</file>

<file path=xl/calcChain.xml><?xml version="1.0" encoding="utf-8"?>
<calcChain xmlns="http://schemas.openxmlformats.org/spreadsheetml/2006/main">
  <c r="E51" i="103"/>
  <c r="D50"/>
  <c r="D51"/>
  <c r="C51"/>
  <c r="C50"/>
  <c r="B51"/>
  <c r="B50"/>
  <c r="B49"/>
  <c r="C49"/>
  <c r="E49"/>
  <c r="F49"/>
  <c r="F50"/>
  <c r="G51"/>
  <c r="G50"/>
  <c r="G49"/>
  <c r="G48"/>
  <c r="F48"/>
  <c r="E48"/>
  <c r="D48"/>
  <c r="B48"/>
  <c r="G47"/>
  <c r="F47"/>
  <c r="E47"/>
  <c r="D47"/>
  <c r="C47"/>
  <c r="G42"/>
  <c r="E42"/>
  <c r="D42"/>
  <c r="C42"/>
  <c r="B42"/>
  <c r="G41"/>
  <c r="F41"/>
  <c r="D41"/>
  <c r="C41"/>
  <c r="B41"/>
  <c r="G40"/>
  <c r="F40"/>
  <c r="E40"/>
  <c r="C40"/>
  <c r="B40"/>
  <c r="G39"/>
  <c r="F39"/>
  <c r="E39"/>
  <c r="D39"/>
  <c r="B39"/>
  <c r="G38"/>
  <c r="F38"/>
  <c r="E38"/>
  <c r="D38"/>
  <c r="C38"/>
  <c r="F21"/>
  <c r="E21"/>
  <c r="D21"/>
  <c r="C21"/>
  <c r="B21"/>
  <c r="G20"/>
  <c r="E20"/>
  <c r="D20"/>
  <c r="C20"/>
  <c r="B20"/>
  <c r="G19"/>
  <c r="F19"/>
  <c r="D19"/>
  <c r="C19"/>
  <c r="B19"/>
  <c r="G18"/>
  <c r="F18"/>
  <c r="E18"/>
  <c r="C18"/>
  <c r="B18"/>
  <c r="G17"/>
  <c r="F17"/>
  <c r="E17"/>
  <c r="D17"/>
  <c r="B17"/>
  <c r="G16"/>
  <c r="F16"/>
  <c r="E16"/>
  <c r="D16"/>
  <c r="C16"/>
  <c r="F85" i="102" l="1"/>
  <c r="F84"/>
  <c r="F83"/>
  <c r="F82"/>
  <c r="F81"/>
  <c r="F45"/>
  <c r="F44"/>
  <c r="F43"/>
  <c r="F42"/>
  <c r="F41"/>
  <c r="F7"/>
  <c r="F6"/>
  <c r="F5"/>
  <c r="F4"/>
  <c r="F3"/>
  <c r="N1692" i="101"/>
  <c r="O1692" s="1"/>
  <c r="Q1692" s="1"/>
  <c r="O1691"/>
  <c r="Q1691" s="1"/>
  <c r="N1691"/>
  <c r="N1690"/>
  <c r="O1690" s="1"/>
  <c r="Q1690" s="1"/>
  <c r="O1689"/>
  <c r="Q1689" s="1"/>
  <c r="N1689"/>
  <c r="N1688"/>
  <c r="O1688" s="1"/>
  <c r="Q1688" s="1"/>
  <c r="O1687"/>
  <c r="Q1687" s="1"/>
  <c r="N1687"/>
  <c r="N1686"/>
  <c r="O1686" s="1"/>
  <c r="Q1686" s="1"/>
  <c r="O1685"/>
  <c r="Q1685" s="1"/>
  <c r="N1685"/>
  <c r="N1684"/>
  <c r="O1684" s="1"/>
  <c r="Q1684" s="1"/>
  <c r="O1683"/>
  <c r="Q1683" s="1"/>
  <c r="N1683"/>
  <c r="N1682"/>
  <c r="O1682" s="1"/>
  <c r="Q1682" s="1"/>
  <c r="O1681"/>
  <c r="Q1681" s="1"/>
  <c r="N1681"/>
  <c r="N1680"/>
  <c r="O1680" s="1"/>
  <c r="Q1680" s="1"/>
  <c r="O1679"/>
  <c r="Q1679" s="1"/>
  <c r="N1679"/>
  <c r="N1678"/>
  <c r="O1678" s="1"/>
  <c r="Q1678" s="1"/>
  <c r="O1677"/>
  <c r="Q1677" s="1"/>
  <c r="N1677"/>
  <c r="N1676"/>
  <c r="O1676" s="1"/>
  <c r="Q1676" s="1"/>
  <c r="O1675"/>
  <c r="Q1675" s="1"/>
  <c r="N1675"/>
  <c r="N1674"/>
  <c r="O1674" s="1"/>
  <c r="Q1674" s="1"/>
  <c r="O1673"/>
  <c r="Q1673" s="1"/>
  <c r="N1673"/>
  <c r="N1672"/>
  <c r="O1672" s="1"/>
  <c r="Q1672" s="1"/>
  <c r="O1671"/>
  <c r="Q1671" s="1"/>
  <c r="N1671"/>
  <c r="N1670"/>
  <c r="O1670" s="1"/>
  <c r="Q1670" s="1"/>
  <c r="O1669"/>
  <c r="Q1669" s="1"/>
  <c r="N1669"/>
  <c r="N1668"/>
  <c r="O1668" s="1"/>
  <c r="Q1668" s="1"/>
  <c r="O1667"/>
  <c r="Q1667" s="1"/>
  <c r="N1667"/>
  <c r="N1666"/>
  <c r="O1666" s="1"/>
  <c r="Q1666" s="1"/>
  <c r="O1665"/>
  <c r="Q1665" s="1"/>
  <c r="N1665"/>
  <c r="N1664"/>
  <c r="O1664" s="1"/>
  <c r="Q1664" s="1"/>
  <c r="O1663"/>
  <c r="Q1663" s="1"/>
  <c r="N1663"/>
  <c r="N1662"/>
  <c r="O1662" s="1"/>
  <c r="Q1662" s="1"/>
  <c r="O1661"/>
  <c r="Q1661" s="1"/>
  <c r="N1661"/>
  <c r="N1660"/>
  <c r="O1660" s="1"/>
  <c r="Q1660" s="1"/>
  <c r="O1659"/>
  <c r="Q1659" s="1"/>
  <c r="N1659"/>
  <c r="N1658"/>
  <c r="O1658" s="1"/>
  <c r="Q1658" s="1"/>
  <c r="O1657"/>
  <c r="Q1657" s="1"/>
  <c r="N1657"/>
  <c r="N1656"/>
  <c r="O1656" s="1"/>
  <c r="Q1656" s="1"/>
  <c r="O1655"/>
  <c r="Q1655" s="1"/>
  <c r="N1655"/>
  <c r="N1654"/>
  <c r="O1654" s="1"/>
  <c r="Q1654" s="1"/>
  <c r="O1653"/>
  <c r="Q1653" s="1"/>
  <c r="N1653"/>
  <c r="N1652"/>
  <c r="O1652" s="1"/>
  <c r="Q1652" s="1"/>
  <c r="O1651"/>
  <c r="Q1651" s="1"/>
  <c r="N1651"/>
  <c r="N1650"/>
  <c r="O1650" s="1"/>
  <c r="Q1650" s="1"/>
  <c r="O1649"/>
  <c r="Q1649" s="1"/>
  <c r="N1649"/>
  <c r="N1648"/>
  <c r="O1648" s="1"/>
  <c r="Q1648" s="1"/>
  <c r="O1647"/>
  <c r="Q1647" s="1"/>
  <c r="N1647"/>
  <c r="N1646"/>
  <c r="O1646" s="1"/>
  <c r="Q1646" s="1"/>
  <c r="O1645"/>
  <c r="Q1645" s="1"/>
  <c r="N1645"/>
  <c r="N1644"/>
  <c r="O1644" s="1"/>
  <c r="Q1644" s="1"/>
  <c r="O1643"/>
  <c r="Q1643" s="1"/>
  <c r="N1643"/>
  <c r="N1642"/>
  <c r="O1642" s="1"/>
  <c r="Q1642" s="1"/>
  <c r="O1641"/>
  <c r="Q1641" s="1"/>
  <c r="N1641"/>
  <c r="N1640"/>
  <c r="O1640" s="1"/>
  <c r="Q1640" s="1"/>
  <c r="O1639"/>
  <c r="Q1639" s="1"/>
  <c r="N1639"/>
  <c r="N1638"/>
  <c r="O1638" s="1"/>
  <c r="Q1638" s="1"/>
  <c r="O1637"/>
  <c r="Q1637" s="1"/>
  <c r="N1637"/>
  <c r="N1636"/>
  <c r="O1636" s="1"/>
  <c r="Q1636" s="1"/>
  <c r="O1635"/>
  <c r="Q1635" s="1"/>
  <c r="N1635"/>
  <c r="N1634"/>
  <c r="O1634" s="1"/>
  <c r="Q1634" s="1"/>
  <c r="O1633"/>
  <c r="Q1633" s="1"/>
  <c r="N1633"/>
  <c r="N1632"/>
  <c r="O1632" s="1"/>
  <c r="Q1632" s="1"/>
  <c r="O1631"/>
  <c r="Q1631" s="1"/>
  <c r="N1631"/>
  <c r="N1630"/>
  <c r="O1630" s="1"/>
  <c r="Q1630" s="1"/>
  <c r="O1629"/>
  <c r="Q1629" s="1"/>
  <c r="N1629"/>
  <c r="N1628"/>
  <c r="O1628" s="1"/>
  <c r="Q1628" s="1"/>
  <c r="O1627"/>
  <c r="Q1627" s="1"/>
  <c r="N1627"/>
  <c r="N1626"/>
  <c r="O1626" s="1"/>
  <c r="Q1626" s="1"/>
  <c r="O1625"/>
  <c r="Q1625" s="1"/>
  <c r="N1625"/>
  <c r="N1624"/>
  <c r="O1624" s="1"/>
  <c r="Q1624" s="1"/>
  <c r="O1623"/>
  <c r="Q1623" s="1"/>
  <c r="N1623"/>
  <c r="N1622"/>
  <c r="O1622" s="1"/>
  <c r="Q1622" s="1"/>
  <c r="O1621"/>
  <c r="Q1621" s="1"/>
  <c r="N1621"/>
  <c r="N1620"/>
  <c r="O1620" s="1"/>
  <c r="Q1620" s="1"/>
  <c r="O1619"/>
  <c r="Q1619" s="1"/>
  <c r="N1619"/>
  <c r="N1618"/>
  <c r="O1618" s="1"/>
  <c r="Q1618" s="1"/>
  <c r="O1617"/>
  <c r="Q1617" s="1"/>
  <c r="N1617"/>
  <c r="N1616"/>
  <c r="O1616" s="1"/>
  <c r="Q1616" s="1"/>
  <c r="O1615"/>
  <c r="Q1615" s="1"/>
  <c r="N1615"/>
  <c r="N1614"/>
  <c r="O1614" s="1"/>
  <c r="Q1614" s="1"/>
  <c r="O1613"/>
  <c r="Q1613" s="1"/>
  <c r="N1613"/>
  <c r="N1612"/>
  <c r="O1612" s="1"/>
  <c r="Q1612" s="1"/>
  <c r="O1611"/>
  <c r="Q1611" s="1"/>
  <c r="N1611"/>
  <c r="N1610"/>
  <c r="O1610" s="1"/>
  <c r="Q1610" s="1"/>
  <c r="O1609"/>
  <c r="Q1609" s="1"/>
  <c r="N1609"/>
  <c r="N1608"/>
  <c r="O1608" s="1"/>
  <c r="Q1608" s="1"/>
  <c r="O1607"/>
  <c r="Q1607" s="1"/>
  <c r="N1607"/>
  <c r="N1606"/>
  <c r="O1606" s="1"/>
  <c r="Q1606" s="1"/>
  <c r="O1605"/>
  <c r="Q1605" s="1"/>
  <c r="N1605"/>
  <c r="N1604"/>
  <c r="O1604" s="1"/>
  <c r="Q1604" s="1"/>
  <c r="O1603"/>
  <c r="Q1603" s="1"/>
  <c r="N1603"/>
  <c r="N1602"/>
  <c r="O1602" s="1"/>
  <c r="Q1602" s="1"/>
  <c r="O1601"/>
  <c r="Q1601" s="1"/>
  <c r="N1601"/>
  <c r="N1600"/>
  <c r="O1600" s="1"/>
  <c r="Q1600" s="1"/>
  <c r="O1599"/>
  <c r="Q1599" s="1"/>
  <c r="N1599"/>
  <c r="N1598"/>
  <c r="O1598" s="1"/>
  <c r="Q1598" s="1"/>
  <c r="O1597"/>
  <c r="Q1597" s="1"/>
  <c r="N1597"/>
  <c r="N1596"/>
  <c r="O1596" s="1"/>
  <c r="Q1596" s="1"/>
  <c r="O1595"/>
  <c r="Q1595" s="1"/>
  <c r="N1595"/>
  <c r="N1594"/>
  <c r="O1594" s="1"/>
  <c r="Q1594" s="1"/>
  <c r="O1593"/>
  <c r="Q1593" s="1"/>
  <c r="N1593"/>
  <c r="N1592"/>
  <c r="O1592" s="1"/>
  <c r="Q1592" s="1"/>
  <c r="O1591"/>
  <c r="Q1591" s="1"/>
  <c r="N1591"/>
  <c r="N1590"/>
  <c r="O1590" s="1"/>
  <c r="Q1590" s="1"/>
  <c r="O1589"/>
  <c r="Q1589" s="1"/>
  <c r="N1589"/>
  <c r="N1588"/>
  <c r="O1588" s="1"/>
  <c r="Q1588" s="1"/>
  <c r="O1587"/>
  <c r="Q1587" s="1"/>
  <c r="N1587"/>
  <c r="N1586"/>
  <c r="O1586" s="1"/>
  <c r="Q1586" s="1"/>
  <c r="O1585"/>
  <c r="Q1585" s="1"/>
  <c r="N1585"/>
  <c r="N1584"/>
  <c r="O1584" s="1"/>
  <c r="Q1584" s="1"/>
  <c r="O1583"/>
  <c r="Q1583" s="1"/>
  <c r="N1583"/>
  <c r="N1582"/>
  <c r="O1582" s="1"/>
  <c r="Q1582" s="1"/>
  <c r="O1581"/>
  <c r="Q1581" s="1"/>
  <c r="N1581"/>
  <c r="N1580"/>
  <c r="O1580" s="1"/>
  <c r="Q1580" s="1"/>
  <c r="O1579"/>
  <c r="Q1579" s="1"/>
  <c r="N1579"/>
  <c r="N1578"/>
  <c r="O1578" s="1"/>
  <c r="Q1578" s="1"/>
  <c r="O1577"/>
  <c r="Q1577" s="1"/>
  <c r="N1577"/>
  <c r="N1576"/>
  <c r="O1576" s="1"/>
  <c r="Q1576" s="1"/>
  <c r="O1575"/>
  <c r="Q1575" s="1"/>
  <c r="N1575"/>
  <c r="N1574"/>
  <c r="O1574" s="1"/>
  <c r="Q1574" s="1"/>
  <c r="O1573"/>
  <c r="Q1573" s="1"/>
  <c r="N1573"/>
  <c r="N1572"/>
  <c r="O1572" s="1"/>
  <c r="Q1572" s="1"/>
  <c r="O1571"/>
  <c r="Q1571" s="1"/>
  <c r="N1571"/>
  <c r="N1570"/>
  <c r="O1570" s="1"/>
  <c r="Q1570" s="1"/>
  <c r="O1569"/>
  <c r="Q1569" s="1"/>
  <c r="N1569"/>
  <c r="N1568"/>
  <c r="O1568" s="1"/>
  <c r="Q1568" s="1"/>
  <c r="O1567"/>
  <c r="Q1567" s="1"/>
  <c r="N1567"/>
  <c r="N1566"/>
  <c r="O1566" s="1"/>
  <c r="Q1566" s="1"/>
  <c r="O1565"/>
  <c r="Q1565" s="1"/>
  <c r="N1565"/>
  <c r="N1564"/>
  <c r="O1564" s="1"/>
  <c r="Q1564" s="1"/>
  <c r="O1563"/>
  <c r="Q1563" s="1"/>
  <c r="N1563"/>
  <c r="N1562"/>
  <c r="O1562" s="1"/>
  <c r="Q1562" s="1"/>
  <c r="O1561"/>
  <c r="Q1561" s="1"/>
  <c r="N1561"/>
  <c r="N1560"/>
  <c r="O1560" s="1"/>
  <c r="Q1560" s="1"/>
  <c r="O1559"/>
  <c r="Q1559" s="1"/>
  <c r="N1559"/>
  <c r="N1558"/>
  <c r="O1558" s="1"/>
  <c r="Q1558" s="1"/>
  <c r="O1557"/>
  <c r="Q1557" s="1"/>
  <c r="N1557"/>
  <c r="N1556"/>
  <c r="O1556" s="1"/>
  <c r="Q1556" s="1"/>
  <c r="O1555"/>
  <c r="Q1555" s="1"/>
  <c r="N1555"/>
  <c r="N1554"/>
  <c r="O1554" s="1"/>
  <c r="Q1554" s="1"/>
  <c r="O1553"/>
  <c r="Q1553" s="1"/>
  <c r="N1553"/>
  <c r="N1552"/>
  <c r="O1552" s="1"/>
  <c r="Q1552" s="1"/>
  <c r="O1551"/>
  <c r="Q1551" s="1"/>
  <c r="N1551"/>
  <c r="N1550"/>
  <c r="O1550" s="1"/>
  <c r="Q1550" s="1"/>
  <c r="O1549"/>
  <c r="Q1549" s="1"/>
  <c r="N1549"/>
  <c r="N1548"/>
  <c r="O1548" s="1"/>
  <c r="Q1548" s="1"/>
  <c r="O1547"/>
  <c r="Q1547" s="1"/>
  <c r="N1547"/>
  <c r="N1546"/>
  <c r="O1546" s="1"/>
  <c r="Q1546" s="1"/>
  <c r="O1545"/>
  <c r="Q1545" s="1"/>
  <c r="N1545"/>
  <c r="N1544"/>
  <c r="O1544" s="1"/>
  <c r="Q1544" s="1"/>
  <c r="O1543"/>
  <c r="Q1543" s="1"/>
  <c r="N1543"/>
  <c r="N1542"/>
  <c r="O1542" s="1"/>
  <c r="Q1542" s="1"/>
  <c r="O1541"/>
  <c r="Q1541" s="1"/>
  <c r="N1541"/>
  <c r="N1540"/>
  <c r="O1540" s="1"/>
  <c r="Q1540" s="1"/>
  <c r="O1539"/>
  <c r="Q1539" s="1"/>
  <c r="N1539"/>
  <c r="N1538"/>
  <c r="O1538" s="1"/>
  <c r="Q1538" s="1"/>
  <c r="O1537"/>
  <c r="Q1537" s="1"/>
  <c r="N1537"/>
  <c r="N1536"/>
  <c r="O1536" s="1"/>
  <c r="Q1536" s="1"/>
  <c r="O1535"/>
  <c r="Q1535" s="1"/>
  <c r="N1535"/>
  <c r="N1534"/>
  <c r="O1534" s="1"/>
  <c r="Q1534" s="1"/>
  <c r="O1533"/>
  <c r="Q1533" s="1"/>
  <c r="N1533"/>
  <c r="N1532"/>
  <c r="O1532" s="1"/>
  <c r="Q1532" s="1"/>
  <c r="O1531"/>
  <c r="Q1531" s="1"/>
  <c r="N1531"/>
  <c r="N1530"/>
  <c r="O1530" s="1"/>
  <c r="Q1530" s="1"/>
  <c r="O1529"/>
  <c r="Q1529" s="1"/>
  <c r="N1529"/>
  <c r="N1528"/>
  <c r="O1528" s="1"/>
  <c r="Q1528" s="1"/>
  <c r="O1527"/>
  <c r="Q1527" s="1"/>
  <c r="N1527"/>
  <c r="N1526"/>
  <c r="O1526" s="1"/>
  <c r="Q1526" s="1"/>
  <c r="O1525"/>
  <c r="Q1525" s="1"/>
  <c r="N1525"/>
  <c r="N1524"/>
  <c r="O1524" s="1"/>
  <c r="Q1524" s="1"/>
  <c r="O1523"/>
  <c r="Q1523" s="1"/>
  <c r="N1523"/>
  <c r="N1522"/>
  <c r="O1522" s="1"/>
  <c r="Q1522" s="1"/>
  <c r="O1521"/>
  <c r="Q1521" s="1"/>
  <c r="N1521"/>
  <c r="N1520"/>
  <c r="O1520" s="1"/>
  <c r="Q1520" s="1"/>
  <c r="O1519"/>
  <c r="Q1519" s="1"/>
  <c r="N1519"/>
  <c r="N1518"/>
  <c r="O1518" s="1"/>
  <c r="Q1518" s="1"/>
  <c r="O1517"/>
  <c r="Q1517" s="1"/>
  <c r="N1517"/>
  <c r="N1516"/>
  <c r="O1516" s="1"/>
  <c r="Q1516" s="1"/>
  <c r="O1515"/>
  <c r="Q1515" s="1"/>
  <c r="N1515"/>
  <c r="N1514"/>
  <c r="O1514" s="1"/>
  <c r="Q1514" s="1"/>
  <c r="O1513"/>
  <c r="Q1513" s="1"/>
  <c r="N1513"/>
  <c r="N1512"/>
  <c r="O1512" s="1"/>
  <c r="Q1512" s="1"/>
  <c r="O1511"/>
  <c r="Q1511" s="1"/>
  <c r="N1511"/>
  <c r="N1510"/>
  <c r="O1510" s="1"/>
  <c r="Q1510" s="1"/>
  <c r="O1509"/>
  <c r="Q1509" s="1"/>
  <c r="N1509"/>
  <c r="N1508"/>
  <c r="O1508" s="1"/>
  <c r="Q1508" s="1"/>
  <c r="O1507"/>
  <c r="Q1507" s="1"/>
  <c r="N1507"/>
  <c r="N1506"/>
  <c r="O1506" s="1"/>
  <c r="Q1506" s="1"/>
  <c r="O1505"/>
  <c r="Q1505" s="1"/>
  <c r="N1505"/>
  <c r="N1504"/>
  <c r="O1504" s="1"/>
  <c r="Q1504" s="1"/>
  <c r="O1503"/>
  <c r="Q1503" s="1"/>
  <c r="N1503"/>
  <c r="N1502"/>
  <c r="O1502" s="1"/>
  <c r="Q1502" s="1"/>
  <c r="O1501"/>
  <c r="Q1501" s="1"/>
  <c r="N1501"/>
  <c r="N1500"/>
  <c r="O1500" s="1"/>
  <c r="Q1500" s="1"/>
  <c r="O1499"/>
  <c r="Q1499" s="1"/>
  <c r="N1499"/>
  <c r="N1498"/>
  <c r="O1498" s="1"/>
  <c r="Q1498" s="1"/>
  <c r="O1497"/>
  <c r="Q1497" s="1"/>
  <c r="N1497"/>
  <c r="N1496"/>
  <c r="O1496" s="1"/>
  <c r="Q1496" s="1"/>
  <c r="O1495"/>
  <c r="Q1495" s="1"/>
  <c r="N1495"/>
  <c r="N1494"/>
  <c r="O1494" s="1"/>
  <c r="Q1494" s="1"/>
  <c r="O1493"/>
  <c r="Q1493" s="1"/>
  <c r="N1493"/>
  <c r="N1492"/>
  <c r="O1492" s="1"/>
  <c r="Q1492" s="1"/>
  <c r="O1491"/>
  <c r="Q1491" s="1"/>
  <c r="N1491"/>
  <c r="N1490"/>
  <c r="O1490" s="1"/>
  <c r="Q1490" s="1"/>
  <c r="O1489"/>
  <c r="Q1489" s="1"/>
  <c r="N1489"/>
  <c r="N1488"/>
  <c r="O1488" s="1"/>
  <c r="Q1488" s="1"/>
  <c r="O1487"/>
  <c r="Q1487" s="1"/>
  <c r="N1487"/>
  <c r="N1486"/>
  <c r="O1486" s="1"/>
  <c r="Q1486" s="1"/>
  <c r="O1485"/>
  <c r="Q1485" s="1"/>
  <c r="N1485"/>
  <c r="N1484"/>
  <c r="O1484" s="1"/>
  <c r="Q1484" s="1"/>
  <c r="O1483"/>
  <c r="Q1483" s="1"/>
  <c r="N1483"/>
  <c r="N1482"/>
  <c r="O1482" s="1"/>
  <c r="Q1482" s="1"/>
  <c r="O1481"/>
  <c r="Q1481" s="1"/>
  <c r="N1481"/>
  <c r="N1480"/>
  <c r="O1480" s="1"/>
  <c r="Q1480" s="1"/>
  <c r="O1479"/>
  <c r="Q1479" s="1"/>
  <c r="N1479"/>
  <c r="N1478"/>
  <c r="O1478" s="1"/>
  <c r="Q1478" s="1"/>
  <c r="O1477"/>
  <c r="Q1477" s="1"/>
  <c r="N1477"/>
  <c r="N1476"/>
  <c r="O1476" s="1"/>
  <c r="Q1476" s="1"/>
  <c r="O1475"/>
  <c r="Q1475" s="1"/>
  <c r="N1475"/>
  <c r="N1474"/>
  <c r="O1474" s="1"/>
  <c r="Q1474" s="1"/>
  <c r="O1473"/>
  <c r="Q1473" s="1"/>
  <c r="N1473"/>
  <c r="N1472"/>
  <c r="O1472" s="1"/>
  <c r="Q1472" s="1"/>
  <c r="O1471"/>
  <c r="Q1471" s="1"/>
  <c r="N1471"/>
  <c r="N1470"/>
  <c r="O1470" s="1"/>
  <c r="Q1470" s="1"/>
  <c r="O1469"/>
  <c r="Q1469" s="1"/>
  <c r="N1469"/>
  <c r="N1468"/>
  <c r="O1468" s="1"/>
  <c r="Q1468" s="1"/>
  <c r="O1467"/>
  <c r="Q1467" s="1"/>
  <c r="N1467"/>
  <c r="N1466"/>
  <c r="O1466" s="1"/>
  <c r="Q1466" s="1"/>
  <c r="O1465"/>
  <c r="Q1465" s="1"/>
  <c r="N1465"/>
  <c r="N1464"/>
  <c r="O1464" s="1"/>
  <c r="Q1464" s="1"/>
  <c r="O1463"/>
  <c r="Q1463" s="1"/>
  <c r="N1463"/>
  <c r="N1462"/>
  <c r="O1462" s="1"/>
  <c r="Q1462" s="1"/>
  <c r="O1461"/>
  <c r="Q1461" s="1"/>
  <c r="N1461"/>
  <c r="N1460"/>
  <c r="O1460" s="1"/>
  <c r="Q1460" s="1"/>
  <c r="O1459"/>
  <c r="Q1459" s="1"/>
  <c r="N1459"/>
  <c r="N1458"/>
  <c r="O1458" s="1"/>
  <c r="Q1458" s="1"/>
  <c r="O1457"/>
  <c r="Q1457" s="1"/>
  <c r="N1457"/>
  <c r="N1456"/>
  <c r="O1456" s="1"/>
  <c r="Q1456" s="1"/>
  <c r="O1455"/>
  <c r="Q1455" s="1"/>
  <c r="N1455"/>
  <c r="N1454"/>
  <c r="O1454" s="1"/>
  <c r="Q1454" s="1"/>
  <c r="O1453"/>
  <c r="Q1453" s="1"/>
  <c r="N1453"/>
  <c r="N1452"/>
  <c r="O1452" s="1"/>
  <c r="Q1452" s="1"/>
  <c r="O1451"/>
  <c r="Q1451" s="1"/>
  <c r="N1451"/>
  <c r="N1450"/>
  <c r="O1450" s="1"/>
  <c r="Q1450" s="1"/>
  <c r="O1449"/>
  <c r="Q1449" s="1"/>
  <c r="N1449"/>
  <c r="N1448"/>
  <c r="O1448" s="1"/>
  <c r="Q1448" s="1"/>
  <c r="O1447"/>
  <c r="Q1447" s="1"/>
  <c r="N1447"/>
  <c r="N1446"/>
  <c r="O1446" s="1"/>
  <c r="Q1446" s="1"/>
  <c r="O1445"/>
  <c r="Q1445" s="1"/>
  <c r="N1445"/>
  <c r="N1444"/>
  <c r="O1444" s="1"/>
  <c r="Q1444" s="1"/>
  <c r="O1443"/>
  <c r="Q1443" s="1"/>
  <c r="N1443"/>
  <c r="N1442"/>
  <c r="O1442" s="1"/>
  <c r="Q1442" s="1"/>
  <c r="O1441"/>
  <c r="Q1441" s="1"/>
  <c r="N1441"/>
  <c r="N1440"/>
  <c r="O1440" s="1"/>
  <c r="Q1440" s="1"/>
  <c r="O1439"/>
  <c r="Q1439" s="1"/>
  <c r="N1439"/>
  <c r="Q1438"/>
  <c r="N1438"/>
  <c r="O1438" s="1"/>
  <c r="O1437"/>
  <c r="Q1437" s="1"/>
  <c r="N1437"/>
  <c r="N1436"/>
  <c r="O1436" s="1"/>
  <c r="Q1436" s="1"/>
  <c r="O1435"/>
  <c r="Q1435" s="1"/>
  <c r="N1435"/>
  <c r="N1434"/>
  <c r="O1434" s="1"/>
  <c r="Q1434" s="1"/>
  <c r="O1433"/>
  <c r="Q1433" s="1"/>
  <c r="N1433"/>
  <c r="N1432"/>
  <c r="O1432" s="1"/>
  <c r="Q1432" s="1"/>
  <c r="O1431"/>
  <c r="Q1431" s="1"/>
  <c r="N1431"/>
  <c r="N1430"/>
  <c r="O1430" s="1"/>
  <c r="Q1430" s="1"/>
  <c r="O1429"/>
  <c r="Q1429" s="1"/>
  <c r="N1429"/>
  <c r="N1428"/>
  <c r="O1428" s="1"/>
  <c r="Q1428" s="1"/>
  <c r="O1427"/>
  <c r="Q1427" s="1"/>
  <c r="N1427"/>
  <c r="N1426"/>
  <c r="O1426" s="1"/>
  <c r="Q1426" s="1"/>
  <c r="O1425"/>
  <c r="Q1425" s="1"/>
  <c r="N1425"/>
  <c r="N1424"/>
  <c r="O1424" s="1"/>
  <c r="Q1424" s="1"/>
  <c r="O1423"/>
  <c r="Q1423" s="1"/>
  <c r="N1423"/>
  <c r="N1422"/>
  <c r="O1422" s="1"/>
  <c r="Q1422" s="1"/>
  <c r="O1421"/>
  <c r="Q1421" s="1"/>
  <c r="N1421"/>
  <c r="N1420"/>
  <c r="O1420" s="1"/>
  <c r="Q1420" s="1"/>
  <c r="O1419"/>
  <c r="Q1419" s="1"/>
  <c r="N1419"/>
  <c r="N1418"/>
  <c r="O1418" s="1"/>
  <c r="Q1418" s="1"/>
  <c r="O1417"/>
  <c r="Q1417" s="1"/>
  <c r="N1417"/>
  <c r="N1416"/>
  <c r="O1416" s="1"/>
  <c r="Q1416" s="1"/>
  <c r="O1415"/>
  <c r="Q1415" s="1"/>
  <c r="N1415"/>
  <c r="N1414"/>
  <c r="O1414" s="1"/>
  <c r="Q1414" s="1"/>
  <c r="O1413"/>
  <c r="Q1413" s="1"/>
  <c r="N1413"/>
  <c r="N1412"/>
  <c r="O1412" s="1"/>
  <c r="Q1412" s="1"/>
  <c r="O1411"/>
  <c r="Q1411" s="1"/>
  <c r="N1411"/>
  <c r="N1410"/>
  <c r="O1410" s="1"/>
  <c r="Q1410" s="1"/>
  <c r="O1409"/>
  <c r="Q1409" s="1"/>
  <c r="N1409"/>
  <c r="N1408"/>
  <c r="O1408" s="1"/>
  <c r="Q1408" s="1"/>
  <c r="O1407"/>
  <c r="Q1407" s="1"/>
  <c r="N1407"/>
  <c r="N1406"/>
  <c r="O1406" s="1"/>
  <c r="Q1406" s="1"/>
  <c r="O1405"/>
  <c r="Q1405" s="1"/>
  <c r="N1405"/>
  <c r="N1404"/>
  <c r="O1404" s="1"/>
  <c r="Q1404" s="1"/>
  <c r="O1403"/>
  <c r="Q1403" s="1"/>
  <c r="N1403"/>
  <c r="N1402"/>
  <c r="O1402" s="1"/>
  <c r="Q1402" s="1"/>
  <c r="O1401"/>
  <c r="Q1401" s="1"/>
  <c r="N1401"/>
  <c r="N1400"/>
  <c r="O1400" s="1"/>
  <c r="Q1400" s="1"/>
  <c r="O1399"/>
  <c r="Q1399" s="1"/>
  <c r="N1399"/>
  <c r="N1398"/>
  <c r="O1398" s="1"/>
  <c r="Q1398" s="1"/>
  <c r="O1397"/>
  <c r="Q1397" s="1"/>
  <c r="N1397"/>
  <c r="N1396"/>
  <c r="O1396" s="1"/>
  <c r="Q1396" s="1"/>
  <c r="O1395"/>
  <c r="Q1395" s="1"/>
  <c r="N1395"/>
  <c r="N1394"/>
  <c r="O1394" s="1"/>
  <c r="Q1394" s="1"/>
  <c r="O1393"/>
  <c r="Q1393" s="1"/>
  <c r="N1393"/>
  <c r="N1392"/>
  <c r="O1392" s="1"/>
  <c r="Q1392" s="1"/>
  <c r="O1391"/>
  <c r="Q1391" s="1"/>
  <c r="N1391"/>
  <c r="N1390"/>
  <c r="O1390" s="1"/>
  <c r="Q1390" s="1"/>
  <c r="O1389"/>
  <c r="Q1389" s="1"/>
  <c r="N1389"/>
  <c r="N1388"/>
  <c r="O1388" s="1"/>
  <c r="Q1388" s="1"/>
  <c r="O1387"/>
  <c r="Q1387" s="1"/>
  <c r="N1387"/>
  <c r="N1386"/>
  <c r="O1386" s="1"/>
  <c r="Q1386" s="1"/>
  <c r="O1385"/>
  <c r="Q1385" s="1"/>
  <c r="N1385"/>
  <c r="N1384"/>
  <c r="O1384" s="1"/>
  <c r="Q1384" s="1"/>
  <c r="O1383"/>
  <c r="Q1383" s="1"/>
  <c r="N1383"/>
  <c r="N1382"/>
  <c r="O1382" s="1"/>
  <c r="Q1382" s="1"/>
  <c r="O1381"/>
  <c r="Q1381" s="1"/>
  <c r="N1381"/>
  <c r="N1380"/>
  <c r="O1380" s="1"/>
  <c r="Q1380" s="1"/>
  <c r="O1379"/>
  <c r="Q1379" s="1"/>
  <c r="N1379"/>
  <c r="N1378"/>
  <c r="O1378" s="1"/>
  <c r="Q1378" s="1"/>
  <c r="O1377"/>
  <c r="Q1377" s="1"/>
  <c r="N1377"/>
  <c r="N1376"/>
  <c r="O1376" s="1"/>
  <c r="Q1376" s="1"/>
  <c r="O1375"/>
  <c r="Q1375" s="1"/>
  <c r="N1375"/>
  <c r="N1374"/>
  <c r="O1374" s="1"/>
  <c r="Q1374" s="1"/>
  <c r="O1373"/>
  <c r="Q1373" s="1"/>
  <c r="N1373"/>
  <c r="N1372"/>
  <c r="O1372" s="1"/>
  <c r="Q1372" s="1"/>
  <c r="O1371"/>
  <c r="Q1371" s="1"/>
  <c r="N1371"/>
  <c r="N1370"/>
  <c r="O1370" s="1"/>
  <c r="Q1370" s="1"/>
  <c r="O1369"/>
  <c r="Q1369" s="1"/>
  <c r="N1369"/>
  <c r="N1368"/>
  <c r="O1368" s="1"/>
  <c r="Q1368" s="1"/>
  <c r="O1367"/>
  <c r="Q1367" s="1"/>
  <c r="N1367"/>
  <c r="N1366"/>
  <c r="O1366" s="1"/>
  <c r="Q1366" s="1"/>
  <c r="O1365"/>
  <c r="Q1365" s="1"/>
  <c r="N1365"/>
  <c r="N1364"/>
  <c r="O1364" s="1"/>
  <c r="Q1364" s="1"/>
  <c r="O1363"/>
  <c r="Q1363" s="1"/>
  <c r="N1363"/>
  <c r="N1362"/>
  <c r="O1362" s="1"/>
  <c r="Q1362" s="1"/>
  <c r="O1361"/>
  <c r="Q1361" s="1"/>
  <c r="N1361"/>
  <c r="N1360"/>
  <c r="O1360" s="1"/>
  <c r="Q1360" s="1"/>
  <c r="O1359"/>
  <c r="Q1359" s="1"/>
  <c r="N1359"/>
  <c r="N1358"/>
  <c r="O1358" s="1"/>
  <c r="Q1358" s="1"/>
  <c r="O1357"/>
  <c r="Q1357" s="1"/>
  <c r="N1357"/>
  <c r="N1356"/>
  <c r="O1356" s="1"/>
  <c r="Q1356" s="1"/>
  <c r="O1355"/>
  <c r="Q1355" s="1"/>
  <c r="N1355"/>
  <c r="N1354"/>
  <c r="O1354" s="1"/>
  <c r="Q1354" s="1"/>
  <c r="O1353"/>
  <c r="Q1353" s="1"/>
  <c r="N1353"/>
  <c r="N1352"/>
  <c r="O1352" s="1"/>
  <c r="Q1352" s="1"/>
  <c r="O1351"/>
  <c r="Q1351" s="1"/>
  <c r="N1351"/>
  <c r="N1350"/>
  <c r="O1350" s="1"/>
  <c r="Q1350" s="1"/>
  <c r="O1349"/>
  <c r="Q1349" s="1"/>
  <c r="N1349"/>
  <c r="N1348"/>
  <c r="O1348" s="1"/>
  <c r="Q1348" s="1"/>
  <c r="O1347"/>
  <c r="Q1347" s="1"/>
  <c r="N1347"/>
  <c r="N1346"/>
  <c r="O1346" s="1"/>
  <c r="Q1346" s="1"/>
  <c r="O1345"/>
  <c r="Q1345" s="1"/>
  <c r="N1345"/>
  <c r="N1344"/>
  <c r="O1344" s="1"/>
  <c r="Q1344" s="1"/>
  <c r="O1343"/>
  <c r="Q1343" s="1"/>
  <c r="N1343"/>
  <c r="N1342"/>
  <c r="O1342" s="1"/>
  <c r="Q1342" s="1"/>
  <c r="O1341"/>
  <c r="Q1341" s="1"/>
  <c r="N1341"/>
  <c r="N1340"/>
  <c r="O1340" s="1"/>
  <c r="Q1340" s="1"/>
  <c r="O1339"/>
  <c r="Q1339" s="1"/>
  <c r="N1339"/>
  <c r="N1338"/>
  <c r="O1338" s="1"/>
  <c r="Q1338" s="1"/>
  <c r="O1337"/>
  <c r="Q1337" s="1"/>
  <c r="N1337"/>
  <c r="N1336"/>
  <c r="O1336" s="1"/>
  <c r="Q1336" s="1"/>
  <c r="O1335"/>
  <c r="Q1335" s="1"/>
  <c r="N1335"/>
  <c r="N1334"/>
  <c r="O1334" s="1"/>
  <c r="Q1334" s="1"/>
  <c r="O1333"/>
  <c r="Q1333" s="1"/>
  <c r="N1333"/>
  <c r="N1332"/>
  <c r="O1332" s="1"/>
  <c r="Q1332" s="1"/>
  <c r="O1331"/>
  <c r="Q1331" s="1"/>
  <c r="N1331"/>
  <c r="N1330"/>
  <c r="O1330" s="1"/>
  <c r="Q1330" s="1"/>
  <c r="O1329"/>
  <c r="Q1329" s="1"/>
  <c r="N1329"/>
  <c r="N1328"/>
  <c r="O1328" s="1"/>
  <c r="Q1328" s="1"/>
  <c r="O1327"/>
  <c r="Q1327" s="1"/>
  <c r="N1327"/>
  <c r="N1326"/>
  <c r="O1326" s="1"/>
  <c r="Q1326" s="1"/>
  <c r="O1325"/>
  <c r="Q1325" s="1"/>
  <c r="N1325"/>
  <c r="N1324"/>
  <c r="O1324" s="1"/>
  <c r="Q1324" s="1"/>
  <c r="O1323"/>
  <c r="Q1323" s="1"/>
  <c r="N1323"/>
  <c r="N1322"/>
  <c r="O1322" s="1"/>
  <c r="Q1322" s="1"/>
  <c r="O1321"/>
  <c r="Q1321" s="1"/>
  <c r="N1321"/>
  <c r="N1320"/>
  <c r="O1320" s="1"/>
  <c r="Q1320" s="1"/>
  <c r="O1319"/>
  <c r="Q1319" s="1"/>
  <c r="N1319"/>
  <c r="N1318"/>
  <c r="O1318" s="1"/>
  <c r="Q1318" s="1"/>
  <c r="O1317"/>
  <c r="Q1317" s="1"/>
  <c r="N1317"/>
  <c r="N1316"/>
  <c r="O1316" s="1"/>
  <c r="Q1316" s="1"/>
  <c r="O1315"/>
  <c r="Q1315" s="1"/>
  <c r="N1315"/>
  <c r="N1314"/>
  <c r="O1314" s="1"/>
  <c r="Q1314" s="1"/>
  <c r="O1313"/>
  <c r="Q1313" s="1"/>
  <c r="N1313"/>
  <c r="N1312"/>
  <c r="O1312" s="1"/>
  <c r="Q1312" s="1"/>
  <c r="O1311"/>
  <c r="Q1311" s="1"/>
  <c r="N1311"/>
  <c r="N1310"/>
  <c r="O1310" s="1"/>
  <c r="Q1310" s="1"/>
  <c r="O1309"/>
  <c r="Q1309" s="1"/>
  <c r="N1309"/>
  <c r="N1308"/>
  <c r="O1308" s="1"/>
  <c r="Q1308" s="1"/>
  <c r="O1307"/>
  <c r="Q1307" s="1"/>
  <c r="N1307"/>
  <c r="N1306"/>
  <c r="O1306" s="1"/>
  <c r="Q1306" s="1"/>
  <c r="O1305"/>
  <c r="Q1305" s="1"/>
  <c r="N1305"/>
  <c r="N1304"/>
  <c r="O1304" s="1"/>
  <c r="Q1304" s="1"/>
  <c r="O1303"/>
  <c r="Q1303" s="1"/>
  <c r="N1303"/>
  <c r="N1302"/>
  <c r="O1302" s="1"/>
  <c r="Q1302" s="1"/>
  <c r="O1301"/>
  <c r="Q1301" s="1"/>
  <c r="N1301"/>
  <c r="N1300"/>
  <c r="O1300" s="1"/>
  <c r="Q1300" s="1"/>
  <c r="O1299"/>
  <c r="Q1299" s="1"/>
  <c r="N1299"/>
  <c r="N1298"/>
  <c r="O1298" s="1"/>
  <c r="Q1298" s="1"/>
  <c r="O1297"/>
  <c r="Q1297" s="1"/>
  <c r="N1297"/>
  <c r="N1296"/>
  <c r="O1296" s="1"/>
  <c r="Q1296" s="1"/>
  <c r="O1295"/>
  <c r="Q1295" s="1"/>
  <c r="N1295"/>
  <c r="N1294"/>
  <c r="O1294" s="1"/>
  <c r="Q1294" s="1"/>
  <c r="O1293"/>
  <c r="Q1293" s="1"/>
  <c r="N1293"/>
  <c r="N1292"/>
  <c r="O1292" s="1"/>
  <c r="Q1292" s="1"/>
  <c r="O1291"/>
  <c r="Q1291" s="1"/>
  <c r="N1291"/>
  <c r="N1290"/>
  <c r="O1290" s="1"/>
  <c r="Q1290" s="1"/>
  <c r="O1289"/>
  <c r="Q1289" s="1"/>
  <c r="N1289"/>
  <c r="N1288"/>
  <c r="O1288" s="1"/>
  <c r="Q1288" s="1"/>
  <c r="O1287"/>
  <c r="Q1287" s="1"/>
  <c r="N1287"/>
  <c r="N1286"/>
  <c r="O1286" s="1"/>
  <c r="Q1286" s="1"/>
  <c r="O1285"/>
  <c r="Q1285" s="1"/>
  <c r="N1285"/>
  <c r="N1284"/>
  <c r="O1284" s="1"/>
  <c r="Q1284" s="1"/>
  <c r="O1283"/>
  <c r="Q1283" s="1"/>
  <c r="N1283"/>
  <c r="N1282"/>
  <c r="O1282" s="1"/>
  <c r="Q1282" s="1"/>
  <c r="O1281"/>
  <c r="Q1281" s="1"/>
  <c r="N1281"/>
  <c r="N1280"/>
  <c r="O1280" s="1"/>
  <c r="Q1280" s="1"/>
  <c r="O1279"/>
  <c r="Q1279" s="1"/>
  <c r="N1279"/>
  <c r="N1278"/>
  <c r="O1278" s="1"/>
  <c r="Q1278" s="1"/>
  <c r="O1277"/>
  <c r="Q1277" s="1"/>
  <c r="N1277"/>
  <c r="N1276"/>
  <c r="O1276" s="1"/>
  <c r="Q1276" s="1"/>
  <c r="O1275"/>
  <c r="Q1275" s="1"/>
  <c r="N1275"/>
  <c r="N1274"/>
  <c r="O1274" s="1"/>
  <c r="Q1274" s="1"/>
  <c r="O1273"/>
  <c r="Q1273" s="1"/>
  <c r="N1273"/>
  <c r="N1272"/>
  <c r="O1272" s="1"/>
  <c r="Q1272" s="1"/>
  <c r="O1271"/>
  <c r="Q1271" s="1"/>
  <c r="N1271"/>
  <c r="N1270"/>
  <c r="O1270" s="1"/>
  <c r="Q1270" s="1"/>
  <c r="O1269"/>
  <c r="Q1269" s="1"/>
  <c r="N1269"/>
  <c r="N1268"/>
  <c r="O1268" s="1"/>
  <c r="Q1268" s="1"/>
  <c r="O1267"/>
  <c r="Q1267" s="1"/>
  <c r="N1267"/>
  <c r="N1266"/>
  <c r="O1266" s="1"/>
  <c r="Q1266" s="1"/>
  <c r="O1265"/>
  <c r="Q1265" s="1"/>
  <c r="N1265"/>
  <c r="N1264"/>
  <c r="O1264" s="1"/>
  <c r="Q1264" s="1"/>
  <c r="O1263"/>
  <c r="Q1263" s="1"/>
  <c r="N1263"/>
  <c r="N1262"/>
  <c r="O1262" s="1"/>
  <c r="Q1262" s="1"/>
  <c r="O1261"/>
  <c r="Q1261" s="1"/>
  <c r="N1261"/>
  <c r="N1260"/>
  <c r="O1260" s="1"/>
  <c r="Q1260" s="1"/>
  <c r="O1259"/>
  <c r="Q1259" s="1"/>
  <c r="N1259"/>
  <c r="N1258"/>
  <c r="O1258" s="1"/>
  <c r="Q1258" s="1"/>
  <c r="O1257"/>
  <c r="Q1257" s="1"/>
  <c r="N1257"/>
  <c r="N1256"/>
  <c r="O1256" s="1"/>
  <c r="Q1256" s="1"/>
  <c r="O1255"/>
  <c r="Q1255" s="1"/>
  <c r="N1255"/>
  <c r="N1254"/>
  <c r="O1254" s="1"/>
  <c r="Q1254" s="1"/>
  <c r="O1253"/>
  <c r="Q1253" s="1"/>
  <c r="N1253"/>
  <c r="N1252"/>
  <c r="O1252" s="1"/>
  <c r="Q1252" s="1"/>
  <c r="O1251"/>
  <c r="Q1251" s="1"/>
  <c r="N1251"/>
  <c r="N1250"/>
  <c r="O1250" s="1"/>
  <c r="Q1250" s="1"/>
  <c r="O1249"/>
  <c r="Q1249" s="1"/>
  <c r="N1249"/>
  <c r="N1248"/>
  <c r="O1248" s="1"/>
  <c r="Q1248" s="1"/>
  <c r="O1247"/>
  <c r="Q1247" s="1"/>
  <c r="N1247"/>
  <c r="N1246"/>
  <c r="O1246" s="1"/>
  <c r="Q1246" s="1"/>
  <c r="O1245"/>
  <c r="Q1245" s="1"/>
  <c r="N1245"/>
  <c r="N1244"/>
  <c r="O1244" s="1"/>
  <c r="Q1244" s="1"/>
  <c r="O1243"/>
  <c r="Q1243" s="1"/>
  <c r="N1243"/>
  <c r="N1242"/>
  <c r="O1242" s="1"/>
  <c r="Q1242" s="1"/>
  <c r="O1241"/>
  <c r="Q1241" s="1"/>
  <c r="N1241"/>
  <c r="N1240"/>
  <c r="O1240" s="1"/>
  <c r="Q1240" s="1"/>
  <c r="O1239"/>
  <c r="Q1239" s="1"/>
  <c r="N1239"/>
  <c r="N1238"/>
  <c r="O1238" s="1"/>
  <c r="Q1238" s="1"/>
  <c r="O1237"/>
  <c r="Q1237" s="1"/>
  <c r="N1237"/>
  <c r="N1236"/>
  <c r="O1236" s="1"/>
  <c r="Q1236" s="1"/>
  <c r="O1235"/>
  <c r="Q1235" s="1"/>
  <c r="N1235"/>
  <c r="N1234"/>
  <c r="O1234" s="1"/>
  <c r="Q1234" s="1"/>
  <c r="O1233"/>
  <c r="Q1233" s="1"/>
  <c r="N1233"/>
  <c r="N1232"/>
  <c r="O1232" s="1"/>
  <c r="Q1232" s="1"/>
  <c r="O1231"/>
  <c r="Q1231" s="1"/>
  <c r="N1231"/>
  <c r="N1230"/>
  <c r="O1230" s="1"/>
  <c r="Q1230" s="1"/>
  <c r="O1229"/>
  <c r="Q1229" s="1"/>
  <c r="N1229"/>
  <c r="N1228"/>
  <c r="O1228" s="1"/>
  <c r="Q1228" s="1"/>
  <c r="O1227"/>
  <c r="Q1227" s="1"/>
  <c r="N1227"/>
  <c r="N1226"/>
  <c r="O1226" s="1"/>
  <c r="Q1226" s="1"/>
  <c r="O1225"/>
  <c r="Q1225" s="1"/>
  <c r="N1225"/>
  <c r="N1224"/>
  <c r="O1224" s="1"/>
  <c r="Q1224" s="1"/>
  <c r="O1223"/>
  <c r="Q1223" s="1"/>
  <c r="N1223"/>
  <c r="N1222"/>
  <c r="O1222" s="1"/>
  <c r="Q1222" s="1"/>
  <c r="O1221"/>
  <c r="Q1221" s="1"/>
  <c r="N1221"/>
  <c r="N1220"/>
  <c r="O1220" s="1"/>
  <c r="Q1220" s="1"/>
  <c r="O1219"/>
  <c r="Q1219" s="1"/>
  <c r="N1219"/>
  <c r="N1218"/>
  <c r="O1218" s="1"/>
  <c r="Q1218" s="1"/>
  <c r="O1217"/>
  <c r="Q1217" s="1"/>
  <c r="N1217"/>
  <c r="N1216"/>
  <c r="O1216" s="1"/>
  <c r="Q1216" s="1"/>
  <c r="O1215"/>
  <c r="Q1215" s="1"/>
  <c r="N1215"/>
  <c r="N1214"/>
  <c r="O1214" s="1"/>
  <c r="Q1214" s="1"/>
  <c r="O1213"/>
  <c r="Q1213" s="1"/>
  <c r="N1213"/>
  <c r="N1212"/>
  <c r="O1212" s="1"/>
  <c r="Q1212" s="1"/>
  <c r="O1211"/>
  <c r="Q1211" s="1"/>
  <c r="N1211"/>
  <c r="N1210"/>
  <c r="O1210" s="1"/>
  <c r="Q1210" s="1"/>
  <c r="O1209"/>
  <c r="Q1209" s="1"/>
  <c r="N1209"/>
  <c r="N1208"/>
  <c r="O1208" s="1"/>
  <c r="Q1208" s="1"/>
  <c r="O1207"/>
  <c r="Q1207" s="1"/>
  <c r="N1207"/>
  <c r="N1206"/>
  <c r="O1206" s="1"/>
  <c r="Q1206" s="1"/>
  <c r="O1205"/>
  <c r="Q1205" s="1"/>
  <c r="N1205"/>
  <c r="N1204"/>
  <c r="O1204" s="1"/>
  <c r="Q1204" s="1"/>
  <c r="O1203"/>
  <c r="Q1203" s="1"/>
  <c r="N1203"/>
  <c r="N1202"/>
  <c r="O1202" s="1"/>
  <c r="Q1202" s="1"/>
  <c r="O1201"/>
  <c r="Q1201" s="1"/>
  <c r="N1201"/>
  <c r="N1200"/>
  <c r="O1200" s="1"/>
  <c r="Q1200" s="1"/>
  <c r="O1199"/>
  <c r="Q1199" s="1"/>
  <c r="N1199"/>
  <c r="N1198"/>
  <c r="O1198" s="1"/>
  <c r="Q1198" s="1"/>
  <c r="O1197"/>
  <c r="Q1197" s="1"/>
  <c r="N1197"/>
  <c r="N1196"/>
  <c r="O1196" s="1"/>
  <c r="Q1196" s="1"/>
  <c r="O1195"/>
  <c r="Q1195" s="1"/>
  <c r="N1195"/>
  <c r="N1194"/>
  <c r="O1194" s="1"/>
  <c r="Q1194" s="1"/>
  <c r="O1193"/>
  <c r="Q1193" s="1"/>
  <c r="N1193"/>
  <c r="N1192"/>
  <c r="O1192" s="1"/>
  <c r="Q1192" s="1"/>
  <c r="O1191"/>
  <c r="Q1191" s="1"/>
  <c r="N1191"/>
  <c r="N1190"/>
  <c r="O1190" s="1"/>
  <c r="Q1190" s="1"/>
  <c r="O1189"/>
  <c r="Q1189" s="1"/>
  <c r="N1189"/>
  <c r="N1188"/>
  <c r="O1188" s="1"/>
  <c r="Q1188" s="1"/>
  <c r="O1187"/>
  <c r="Q1187" s="1"/>
  <c r="N1187"/>
  <c r="N1186"/>
  <c r="O1186" s="1"/>
  <c r="Q1186" s="1"/>
  <c r="O1185"/>
  <c r="Q1185" s="1"/>
  <c r="N1185"/>
  <c r="N1184"/>
  <c r="O1184" s="1"/>
  <c r="Q1184" s="1"/>
  <c r="O1183"/>
  <c r="Q1183" s="1"/>
  <c r="N1183"/>
  <c r="N1182"/>
  <c r="O1182" s="1"/>
  <c r="Q1182" s="1"/>
  <c r="N1181"/>
  <c r="O1181" s="1"/>
  <c r="Q1181" s="1"/>
  <c r="O1180"/>
  <c r="Q1180" s="1"/>
  <c r="N1180"/>
  <c r="N1179"/>
  <c r="O1179" s="1"/>
  <c r="Q1179" s="1"/>
  <c r="O1178"/>
  <c r="Q1178" s="1"/>
  <c r="N1178"/>
  <c r="N1177"/>
  <c r="O1177" s="1"/>
  <c r="Q1177" s="1"/>
  <c r="O1176"/>
  <c r="Q1176" s="1"/>
  <c r="N1176"/>
  <c r="N1175"/>
  <c r="O1175" s="1"/>
  <c r="Q1175" s="1"/>
  <c r="O1174"/>
  <c r="Q1174" s="1"/>
  <c r="N1174"/>
  <c r="N1173"/>
  <c r="O1173" s="1"/>
  <c r="Q1173" s="1"/>
  <c r="O1172"/>
  <c r="Q1172" s="1"/>
  <c r="N1172"/>
  <c r="N1171"/>
  <c r="O1171" s="1"/>
  <c r="Q1171" s="1"/>
  <c r="O1170"/>
  <c r="Q1170" s="1"/>
  <c r="N1170"/>
  <c r="N1169"/>
  <c r="O1169" s="1"/>
  <c r="Q1169" s="1"/>
  <c r="O1168"/>
  <c r="Q1168" s="1"/>
  <c r="N1168"/>
  <c r="N1167"/>
  <c r="O1167" s="1"/>
  <c r="Q1167" s="1"/>
  <c r="O1166"/>
  <c r="Q1166" s="1"/>
  <c r="N1166"/>
  <c r="N1165"/>
  <c r="O1165" s="1"/>
  <c r="Q1165" s="1"/>
  <c r="O1164"/>
  <c r="Q1164" s="1"/>
  <c r="N1164"/>
  <c r="N1163"/>
  <c r="O1163" s="1"/>
  <c r="Q1163" s="1"/>
  <c r="O1162"/>
  <c r="Q1162" s="1"/>
  <c r="N1162"/>
  <c r="N1161"/>
  <c r="O1161" s="1"/>
  <c r="Q1161" s="1"/>
  <c r="O1160"/>
  <c r="Q1160" s="1"/>
  <c r="N1160"/>
  <c r="N1159"/>
  <c r="O1159" s="1"/>
  <c r="Q1159" s="1"/>
  <c r="O1158"/>
  <c r="Q1158" s="1"/>
  <c r="N1158"/>
  <c r="N1157"/>
  <c r="O1157" s="1"/>
  <c r="Q1157" s="1"/>
  <c r="O1156"/>
  <c r="Q1156" s="1"/>
  <c r="N1156"/>
  <c r="N1155"/>
  <c r="O1155" s="1"/>
  <c r="Q1155" s="1"/>
  <c r="O1154"/>
  <c r="Q1154" s="1"/>
  <c r="N1154"/>
  <c r="N1153"/>
  <c r="O1153" s="1"/>
  <c r="Q1153" s="1"/>
  <c r="O1152"/>
  <c r="Q1152" s="1"/>
  <c r="N1152"/>
  <c r="N1151"/>
  <c r="O1151" s="1"/>
  <c r="Q1151" s="1"/>
  <c r="O1150"/>
  <c r="Q1150" s="1"/>
  <c r="N1150"/>
  <c r="N1149"/>
  <c r="O1149" s="1"/>
  <c r="Q1149" s="1"/>
  <c r="O1148"/>
  <c r="Q1148" s="1"/>
  <c r="N1148"/>
  <c r="N1147"/>
  <c r="O1147" s="1"/>
  <c r="Q1147" s="1"/>
  <c r="O1146"/>
  <c r="Q1146" s="1"/>
  <c r="N1146"/>
  <c r="N1145"/>
  <c r="O1145" s="1"/>
  <c r="Q1145" s="1"/>
  <c r="O1144"/>
  <c r="Q1144" s="1"/>
  <c r="N1144"/>
  <c r="N1143"/>
  <c r="O1143" s="1"/>
  <c r="Q1143" s="1"/>
  <c r="O1142"/>
  <c r="Q1142" s="1"/>
  <c r="N1142"/>
  <c r="N1141"/>
  <c r="O1141" s="1"/>
  <c r="Q1141" s="1"/>
  <c r="O1140"/>
  <c r="Q1140" s="1"/>
  <c r="N1140"/>
  <c r="N1139"/>
  <c r="O1139" s="1"/>
  <c r="Q1139" s="1"/>
  <c r="O1138"/>
  <c r="Q1138" s="1"/>
  <c r="N1138"/>
  <c r="N1137"/>
  <c r="O1137" s="1"/>
  <c r="Q1137" s="1"/>
  <c r="O1136"/>
  <c r="Q1136" s="1"/>
  <c r="N1136"/>
  <c r="N1135"/>
  <c r="O1135" s="1"/>
  <c r="Q1135" s="1"/>
  <c r="O1134"/>
  <c r="Q1134" s="1"/>
  <c r="N1134"/>
  <c r="N1133"/>
  <c r="O1133" s="1"/>
  <c r="Q1133" s="1"/>
  <c r="O1132"/>
  <c r="Q1132" s="1"/>
  <c r="N1132"/>
  <c r="N1131"/>
  <c r="O1131" s="1"/>
  <c r="Q1131" s="1"/>
  <c r="O1130"/>
  <c r="Q1130" s="1"/>
  <c r="N1130"/>
  <c r="N1129"/>
  <c r="O1129" s="1"/>
  <c r="Q1129" s="1"/>
  <c r="O1128"/>
  <c r="Q1128" s="1"/>
  <c r="N1128"/>
  <c r="N1127"/>
  <c r="O1127" s="1"/>
  <c r="Q1127" s="1"/>
  <c r="O1126"/>
  <c r="Q1126" s="1"/>
  <c r="N1126"/>
  <c r="N1125"/>
  <c r="O1125" s="1"/>
  <c r="Q1125" s="1"/>
  <c r="O1124"/>
  <c r="Q1124" s="1"/>
  <c r="N1124"/>
  <c r="N1123"/>
  <c r="O1123" s="1"/>
  <c r="Q1123" s="1"/>
  <c r="O1122"/>
  <c r="Q1122" s="1"/>
  <c r="N1122"/>
  <c r="N1121"/>
  <c r="O1121" s="1"/>
  <c r="Q1121" s="1"/>
  <c r="O1120"/>
  <c r="Q1120" s="1"/>
  <c r="N1120"/>
  <c r="N1119"/>
  <c r="O1119" s="1"/>
  <c r="Q1119" s="1"/>
  <c r="O1118"/>
  <c r="Q1118" s="1"/>
  <c r="N1118"/>
  <c r="N1117"/>
  <c r="O1117" s="1"/>
  <c r="Q1117" s="1"/>
  <c r="O1116"/>
  <c r="Q1116" s="1"/>
  <c r="N1116"/>
  <c r="N1115"/>
  <c r="O1115" s="1"/>
  <c r="Q1115" s="1"/>
  <c r="O1114"/>
  <c r="Q1114" s="1"/>
  <c r="N1114"/>
  <c r="N1113"/>
  <c r="O1113" s="1"/>
  <c r="Q1113" s="1"/>
  <c r="O1112"/>
  <c r="Q1112" s="1"/>
  <c r="N1112"/>
  <c r="N1111"/>
  <c r="O1111" s="1"/>
  <c r="Q1111" s="1"/>
  <c r="O1110"/>
  <c r="Q1110" s="1"/>
  <c r="N1110"/>
  <c r="N1109"/>
  <c r="O1109" s="1"/>
  <c r="Q1109" s="1"/>
  <c r="O1108"/>
  <c r="Q1108" s="1"/>
  <c r="N1108"/>
  <c r="N1107"/>
  <c r="O1107" s="1"/>
  <c r="Q1107" s="1"/>
  <c r="O1106"/>
  <c r="Q1106" s="1"/>
  <c r="N1106"/>
  <c r="N1105"/>
  <c r="O1105" s="1"/>
  <c r="Q1105" s="1"/>
  <c r="O1104"/>
  <c r="Q1104" s="1"/>
  <c r="N1104"/>
  <c r="N1103"/>
  <c r="O1103" s="1"/>
  <c r="Q1103" s="1"/>
  <c r="O1102"/>
  <c r="Q1102" s="1"/>
  <c r="N1102"/>
  <c r="N1101"/>
  <c r="O1101" s="1"/>
  <c r="Q1101" s="1"/>
  <c r="O1100"/>
  <c r="Q1100" s="1"/>
  <c r="N1100"/>
  <c r="N1099"/>
  <c r="O1099" s="1"/>
  <c r="Q1099" s="1"/>
  <c r="O1098"/>
  <c r="Q1098" s="1"/>
  <c r="N1098"/>
  <c r="N1097"/>
  <c r="O1097" s="1"/>
  <c r="Q1097" s="1"/>
  <c r="O1096"/>
  <c r="Q1096" s="1"/>
  <c r="N1096"/>
  <c r="N1095"/>
  <c r="O1095" s="1"/>
  <c r="Q1095" s="1"/>
  <c r="O1094"/>
  <c r="Q1094" s="1"/>
  <c r="N1094"/>
  <c r="N1093"/>
  <c r="O1093" s="1"/>
  <c r="Q1093" s="1"/>
  <c r="O1092"/>
  <c r="Q1092" s="1"/>
  <c r="N1092"/>
  <c r="N1091"/>
  <c r="O1091" s="1"/>
  <c r="Q1091" s="1"/>
  <c r="O1090"/>
  <c r="Q1090" s="1"/>
  <c r="N1090"/>
  <c r="N1089"/>
  <c r="O1089" s="1"/>
  <c r="Q1089" s="1"/>
  <c r="O1088"/>
  <c r="Q1088" s="1"/>
  <c r="N1088"/>
  <c r="N1087"/>
  <c r="O1087" s="1"/>
  <c r="Q1087" s="1"/>
  <c r="O1086"/>
  <c r="Q1086" s="1"/>
  <c r="N1086"/>
  <c r="N1085"/>
  <c r="O1085" s="1"/>
  <c r="Q1085" s="1"/>
  <c r="O1084"/>
  <c r="Q1084" s="1"/>
  <c r="N1084"/>
  <c r="N1083"/>
  <c r="O1083" s="1"/>
  <c r="Q1083" s="1"/>
  <c r="O1082"/>
  <c r="Q1082" s="1"/>
  <c r="N1082"/>
  <c r="N1081"/>
  <c r="O1081" s="1"/>
  <c r="Q1081" s="1"/>
  <c r="O1080"/>
  <c r="Q1080" s="1"/>
  <c r="N1080"/>
  <c r="N1079"/>
  <c r="O1079" s="1"/>
  <c r="Q1079" s="1"/>
  <c r="O1078"/>
  <c r="Q1078" s="1"/>
  <c r="N1078"/>
  <c r="N1077"/>
  <c r="O1077" s="1"/>
  <c r="Q1077" s="1"/>
  <c r="O1076"/>
  <c r="Q1076" s="1"/>
  <c r="N1076"/>
  <c r="N1075"/>
  <c r="O1075" s="1"/>
  <c r="Q1075" s="1"/>
  <c r="O1074"/>
  <c r="Q1074" s="1"/>
  <c r="N1074"/>
  <c r="N1073"/>
  <c r="O1073" s="1"/>
  <c r="Q1073" s="1"/>
  <c r="O1072"/>
  <c r="Q1072" s="1"/>
  <c r="N1072"/>
  <c r="N1071"/>
  <c r="O1071" s="1"/>
  <c r="Q1071" s="1"/>
  <c r="O1070"/>
  <c r="Q1070" s="1"/>
  <c r="N1070"/>
  <c r="N1069"/>
  <c r="O1069" s="1"/>
  <c r="Q1069" s="1"/>
  <c r="O1068"/>
  <c r="Q1068" s="1"/>
  <c r="N1068"/>
  <c r="N1067"/>
  <c r="O1067" s="1"/>
  <c r="Q1067" s="1"/>
  <c r="O1066"/>
  <c r="Q1066" s="1"/>
  <c r="N1066"/>
  <c r="N1065"/>
  <c r="O1065" s="1"/>
  <c r="Q1065" s="1"/>
  <c r="O1064"/>
  <c r="Q1064" s="1"/>
  <c r="N1064"/>
  <c r="N1063"/>
  <c r="O1063" s="1"/>
  <c r="Q1063" s="1"/>
  <c r="O1062"/>
  <c r="Q1062" s="1"/>
  <c r="N1062"/>
  <c r="N1061"/>
  <c r="O1061" s="1"/>
  <c r="Q1061" s="1"/>
  <c r="O1060"/>
  <c r="Q1060" s="1"/>
  <c r="N1060"/>
  <c r="N1059"/>
  <c r="O1059" s="1"/>
  <c r="Q1059" s="1"/>
  <c r="O1058"/>
  <c r="Q1058" s="1"/>
  <c r="N1058"/>
  <c r="N1057"/>
  <c r="O1057" s="1"/>
  <c r="Q1057" s="1"/>
  <c r="O1056"/>
  <c r="Q1056" s="1"/>
  <c r="N1056"/>
  <c r="N1055"/>
  <c r="O1055" s="1"/>
  <c r="Q1055" s="1"/>
  <c r="O1054"/>
  <c r="Q1054" s="1"/>
  <c r="N1054"/>
  <c r="N1053"/>
  <c r="O1053" s="1"/>
  <c r="Q1053" s="1"/>
  <c r="O1052"/>
  <c r="Q1052" s="1"/>
  <c r="N1052"/>
  <c r="N1051"/>
  <c r="O1051" s="1"/>
  <c r="Q1051" s="1"/>
  <c r="O1050"/>
  <c r="Q1050" s="1"/>
  <c r="N1050"/>
  <c r="N1049"/>
  <c r="O1049" s="1"/>
  <c r="Q1049" s="1"/>
  <c r="O1048"/>
  <c r="Q1048" s="1"/>
  <c r="N1048"/>
  <c r="N1047"/>
  <c r="O1047" s="1"/>
  <c r="Q1047" s="1"/>
  <c r="O1046"/>
  <c r="Q1046" s="1"/>
  <c r="N1046"/>
  <c r="N1045"/>
  <c r="O1045" s="1"/>
  <c r="Q1045" s="1"/>
  <c r="O1044"/>
  <c r="Q1044" s="1"/>
  <c r="N1044"/>
  <c r="N1043"/>
  <c r="O1043" s="1"/>
  <c r="Q1043" s="1"/>
  <c r="O1042"/>
  <c r="Q1042" s="1"/>
  <c r="N1042"/>
  <c r="N1041"/>
  <c r="O1041" s="1"/>
  <c r="Q1041" s="1"/>
  <c r="O1040"/>
  <c r="Q1040" s="1"/>
  <c r="N1040"/>
  <c r="N1039"/>
  <c r="O1039" s="1"/>
  <c r="Q1039" s="1"/>
  <c r="O1038"/>
  <c r="Q1038" s="1"/>
  <c r="N1038"/>
  <c r="N1037"/>
  <c r="O1037" s="1"/>
  <c r="Q1037" s="1"/>
  <c r="O1036"/>
  <c r="Q1036" s="1"/>
  <c r="N1036"/>
  <c r="N1035"/>
  <c r="O1035" s="1"/>
  <c r="Q1035" s="1"/>
  <c r="O1034"/>
  <c r="Q1034" s="1"/>
  <c r="N1034"/>
  <c r="N1033"/>
  <c r="O1033" s="1"/>
  <c r="Q1033" s="1"/>
  <c r="O1032"/>
  <c r="Q1032" s="1"/>
  <c r="N1032"/>
  <c r="N1031"/>
  <c r="O1031" s="1"/>
  <c r="Q1031" s="1"/>
  <c r="O1030"/>
  <c r="Q1030" s="1"/>
  <c r="N1030"/>
  <c r="N1029"/>
  <c r="O1029" s="1"/>
  <c r="Q1029" s="1"/>
  <c r="O1028"/>
  <c r="Q1028" s="1"/>
  <c r="N1028"/>
  <c r="N1027"/>
  <c r="O1027" s="1"/>
  <c r="Q1027" s="1"/>
  <c r="O1026"/>
  <c r="Q1026" s="1"/>
  <c r="N1026"/>
  <c r="N1025"/>
  <c r="O1025" s="1"/>
  <c r="Q1025" s="1"/>
  <c r="O1024"/>
  <c r="Q1024" s="1"/>
  <c r="N1024"/>
  <c r="N1023"/>
  <c r="O1023" s="1"/>
  <c r="Q1023" s="1"/>
  <c r="O1022"/>
  <c r="Q1022" s="1"/>
  <c r="N1022"/>
  <c r="N1021"/>
  <c r="O1021" s="1"/>
  <c r="Q1021" s="1"/>
  <c r="O1020"/>
  <c r="Q1020" s="1"/>
  <c r="N1020"/>
  <c r="N1019"/>
  <c r="O1019" s="1"/>
  <c r="Q1019" s="1"/>
  <c r="O1018"/>
  <c r="Q1018" s="1"/>
  <c r="N1018"/>
  <c r="N1017"/>
  <c r="O1017" s="1"/>
  <c r="Q1017" s="1"/>
  <c r="O1016"/>
  <c r="Q1016" s="1"/>
  <c r="N1016"/>
  <c r="N1015"/>
  <c r="O1015" s="1"/>
  <c r="Q1015" s="1"/>
  <c r="O1014"/>
  <c r="Q1014" s="1"/>
  <c r="N1014"/>
  <c r="N1013"/>
  <c r="O1013" s="1"/>
  <c r="Q1013" s="1"/>
  <c r="O1012"/>
  <c r="Q1012" s="1"/>
  <c r="N1012"/>
  <c r="N1011"/>
  <c r="O1011" s="1"/>
  <c r="Q1011" s="1"/>
  <c r="O1010"/>
  <c r="Q1010" s="1"/>
  <c r="N1010"/>
  <c r="N1009"/>
  <c r="O1009" s="1"/>
  <c r="Q1009" s="1"/>
  <c r="O1008"/>
  <c r="Q1008" s="1"/>
  <c r="N1008"/>
  <c r="N1007"/>
  <c r="O1007" s="1"/>
  <c r="Q1007" s="1"/>
  <c r="O1006"/>
  <c r="Q1006" s="1"/>
  <c r="N1006"/>
  <c r="N1005"/>
  <c r="O1005" s="1"/>
  <c r="Q1005" s="1"/>
  <c r="O1004"/>
  <c r="Q1004" s="1"/>
  <c r="N1004"/>
  <c r="N1003"/>
  <c r="O1003" s="1"/>
  <c r="Q1003" s="1"/>
  <c r="O1002"/>
  <c r="Q1002" s="1"/>
  <c r="N1002"/>
  <c r="N1001"/>
  <c r="O1001" s="1"/>
  <c r="Q1001" s="1"/>
  <c r="O1000"/>
  <c r="Q1000" s="1"/>
  <c r="N1000"/>
  <c r="N999"/>
  <c r="O999" s="1"/>
  <c r="Q999" s="1"/>
  <c r="O998"/>
  <c r="Q998" s="1"/>
  <c r="N998"/>
  <c r="N997"/>
  <c r="O997" s="1"/>
  <c r="Q997" s="1"/>
  <c r="O996"/>
  <c r="Q996" s="1"/>
  <c r="N996"/>
  <c r="N995"/>
  <c r="O995" s="1"/>
  <c r="Q995" s="1"/>
  <c r="O994"/>
  <c r="Q994" s="1"/>
  <c r="N994"/>
  <c r="N993"/>
  <c r="O993" s="1"/>
  <c r="Q993" s="1"/>
  <c r="O992"/>
  <c r="Q992" s="1"/>
  <c r="N992"/>
  <c r="N991"/>
  <c r="O991" s="1"/>
  <c r="Q991" s="1"/>
  <c r="O990"/>
  <c r="Q990" s="1"/>
  <c r="N990"/>
  <c r="N989"/>
  <c r="O989" s="1"/>
  <c r="Q989" s="1"/>
  <c r="O988"/>
  <c r="Q988" s="1"/>
  <c r="N988"/>
  <c r="N987"/>
  <c r="O987" s="1"/>
  <c r="Q987" s="1"/>
  <c r="O986"/>
  <c r="Q986" s="1"/>
  <c r="N986"/>
  <c r="N985"/>
  <c r="O985" s="1"/>
  <c r="Q985" s="1"/>
  <c r="O984"/>
  <c r="Q984" s="1"/>
  <c r="N984"/>
  <c r="N983"/>
  <c r="O983" s="1"/>
  <c r="Q983" s="1"/>
  <c r="O982"/>
  <c r="Q982" s="1"/>
  <c r="N982"/>
  <c r="N981"/>
  <c r="O981" s="1"/>
  <c r="Q981" s="1"/>
  <c r="O980"/>
  <c r="Q980" s="1"/>
  <c r="N980"/>
  <c r="N979"/>
  <c r="O979" s="1"/>
  <c r="Q979" s="1"/>
  <c r="O978"/>
  <c r="Q978" s="1"/>
  <c r="N978"/>
  <c r="N977"/>
  <c r="O977" s="1"/>
  <c r="Q977" s="1"/>
  <c r="O976"/>
  <c r="Q976" s="1"/>
  <c r="N976"/>
  <c r="N975"/>
  <c r="O975" s="1"/>
  <c r="Q975" s="1"/>
  <c r="O974"/>
  <c r="Q974" s="1"/>
  <c r="N974"/>
  <c r="N973"/>
  <c r="O973" s="1"/>
  <c r="Q973" s="1"/>
  <c r="O972"/>
  <c r="Q972" s="1"/>
  <c r="N972"/>
  <c r="N971"/>
  <c r="O971" s="1"/>
  <c r="Q971" s="1"/>
  <c r="O970"/>
  <c r="Q970" s="1"/>
  <c r="N970"/>
  <c r="N969"/>
  <c r="O969" s="1"/>
  <c r="Q969" s="1"/>
  <c r="O968"/>
  <c r="Q968" s="1"/>
  <c r="N968"/>
  <c r="N967"/>
  <c r="O967" s="1"/>
  <c r="Q967" s="1"/>
  <c r="O966"/>
  <c r="Q966" s="1"/>
  <c r="N966"/>
  <c r="N965"/>
  <c r="O965" s="1"/>
  <c r="Q965" s="1"/>
  <c r="O964"/>
  <c r="Q964" s="1"/>
  <c r="N964"/>
  <c r="N963"/>
  <c r="O963" s="1"/>
  <c r="Q963" s="1"/>
  <c r="O962"/>
  <c r="Q962" s="1"/>
  <c r="N962"/>
  <c r="N961"/>
  <c r="O961" s="1"/>
  <c r="Q961" s="1"/>
  <c r="O960"/>
  <c r="Q960" s="1"/>
  <c r="N960"/>
  <c r="N959"/>
  <c r="O959" s="1"/>
  <c r="Q959" s="1"/>
  <c r="O958"/>
  <c r="Q958" s="1"/>
  <c r="N958"/>
  <c r="N957"/>
  <c r="O957" s="1"/>
  <c r="Q957" s="1"/>
  <c r="O956"/>
  <c r="Q956" s="1"/>
  <c r="N956"/>
  <c r="N955"/>
  <c r="O955" s="1"/>
  <c r="Q955" s="1"/>
  <c r="O954"/>
  <c r="Q954" s="1"/>
  <c r="N954"/>
  <c r="N953"/>
  <c r="O953" s="1"/>
  <c r="Q953" s="1"/>
  <c r="O952"/>
  <c r="Q952" s="1"/>
  <c r="N952"/>
  <c r="N951"/>
  <c r="O951" s="1"/>
  <c r="Q951" s="1"/>
  <c r="O950"/>
  <c r="Q950" s="1"/>
  <c r="N950"/>
  <c r="N949"/>
  <c r="O949" s="1"/>
  <c r="Q949" s="1"/>
  <c r="O948"/>
  <c r="Q948" s="1"/>
  <c r="N948"/>
  <c r="N947"/>
  <c r="O947" s="1"/>
  <c r="Q947" s="1"/>
  <c r="O946"/>
  <c r="Q946" s="1"/>
  <c r="N946"/>
  <c r="N945"/>
  <c r="O945" s="1"/>
  <c r="Q945" s="1"/>
  <c r="O944"/>
  <c r="Q944" s="1"/>
  <c r="N944"/>
  <c r="N943"/>
  <c r="O943" s="1"/>
  <c r="Q943" s="1"/>
  <c r="O942"/>
  <c r="Q942" s="1"/>
  <c r="N942"/>
  <c r="N941"/>
  <c r="O941" s="1"/>
  <c r="Q941" s="1"/>
  <c r="O940"/>
  <c r="Q940" s="1"/>
  <c r="N940"/>
  <c r="N939"/>
  <c r="O939" s="1"/>
  <c r="Q939" s="1"/>
  <c r="O938"/>
  <c r="Q938" s="1"/>
  <c r="N938"/>
  <c r="N937"/>
  <c r="O937" s="1"/>
  <c r="Q937" s="1"/>
  <c r="O936"/>
  <c r="Q936" s="1"/>
  <c r="N936"/>
  <c r="N935"/>
  <c r="O935" s="1"/>
  <c r="Q935" s="1"/>
  <c r="O934"/>
  <c r="Q934" s="1"/>
  <c r="N934"/>
  <c r="N933"/>
  <c r="O933" s="1"/>
  <c r="Q933" s="1"/>
  <c r="O932"/>
  <c r="Q932" s="1"/>
  <c r="N932"/>
  <c r="N931"/>
  <c r="O931" s="1"/>
  <c r="Q931" s="1"/>
  <c r="O930"/>
  <c r="Q930" s="1"/>
  <c r="N930"/>
  <c r="N929"/>
  <c r="O929" s="1"/>
  <c r="Q929" s="1"/>
  <c r="O928"/>
  <c r="Q928" s="1"/>
  <c r="N928"/>
  <c r="N927"/>
  <c r="O927" s="1"/>
  <c r="Q927" s="1"/>
  <c r="O926"/>
  <c r="Q926" s="1"/>
  <c r="N926"/>
  <c r="N925"/>
  <c r="O925" s="1"/>
  <c r="Q925" s="1"/>
  <c r="O924"/>
  <c r="Q924" s="1"/>
  <c r="N924"/>
  <c r="N923"/>
  <c r="O923" s="1"/>
  <c r="Q923" s="1"/>
  <c r="O922"/>
  <c r="Q922" s="1"/>
  <c r="N922"/>
  <c r="N921"/>
  <c r="O921" s="1"/>
  <c r="Q921" s="1"/>
  <c r="O920"/>
  <c r="Q920" s="1"/>
  <c r="N920"/>
  <c r="N919"/>
  <c r="O919" s="1"/>
  <c r="Q919" s="1"/>
  <c r="O918"/>
  <c r="Q918" s="1"/>
  <c r="N918"/>
  <c r="N917"/>
  <c r="O917" s="1"/>
  <c r="Q917" s="1"/>
  <c r="O916"/>
  <c r="Q916" s="1"/>
  <c r="N916"/>
  <c r="N915"/>
  <c r="O915" s="1"/>
  <c r="Q915" s="1"/>
  <c r="O914"/>
  <c r="Q914" s="1"/>
  <c r="N914"/>
  <c r="N913"/>
  <c r="O913" s="1"/>
  <c r="Q913" s="1"/>
  <c r="O912"/>
  <c r="Q912" s="1"/>
  <c r="N912"/>
  <c r="N911"/>
  <c r="O911" s="1"/>
  <c r="Q911" s="1"/>
  <c r="O910"/>
  <c r="Q910" s="1"/>
  <c r="N910"/>
  <c r="N909"/>
  <c r="O909" s="1"/>
  <c r="Q909" s="1"/>
  <c r="O908"/>
  <c r="Q908" s="1"/>
  <c r="N908"/>
  <c r="N907"/>
  <c r="O907" s="1"/>
  <c r="Q907" s="1"/>
  <c r="O906"/>
  <c r="Q906" s="1"/>
  <c r="N906"/>
  <c r="N905"/>
  <c r="O905" s="1"/>
  <c r="Q905" s="1"/>
  <c r="O904"/>
  <c r="Q904" s="1"/>
  <c r="N904"/>
  <c r="N903"/>
  <c r="O903" s="1"/>
  <c r="Q903" s="1"/>
  <c r="O902"/>
  <c r="Q902" s="1"/>
  <c r="N902"/>
  <c r="N901"/>
  <c r="O901" s="1"/>
  <c r="Q901" s="1"/>
  <c r="O900"/>
  <c r="Q900" s="1"/>
  <c r="N900"/>
  <c r="N899"/>
  <c r="O899" s="1"/>
  <c r="Q899" s="1"/>
  <c r="O898"/>
  <c r="Q898" s="1"/>
  <c r="N898"/>
  <c r="N897"/>
  <c r="O897" s="1"/>
  <c r="Q897" s="1"/>
  <c r="O896"/>
  <c r="Q896" s="1"/>
  <c r="N896"/>
  <c r="N895"/>
  <c r="O895" s="1"/>
  <c r="Q895" s="1"/>
  <c r="O894"/>
  <c r="Q894" s="1"/>
  <c r="N894"/>
  <c r="N893"/>
  <c r="O893" s="1"/>
  <c r="Q893" s="1"/>
  <c r="O892"/>
  <c r="Q892" s="1"/>
  <c r="N892"/>
  <c r="N891"/>
  <c r="O891" s="1"/>
  <c r="Q891" s="1"/>
  <c r="O890"/>
  <c r="Q890" s="1"/>
  <c r="N890"/>
  <c r="N889"/>
  <c r="O889" s="1"/>
  <c r="Q889" s="1"/>
  <c r="O888"/>
  <c r="Q888" s="1"/>
  <c r="N888"/>
  <c r="N887"/>
  <c r="O887" s="1"/>
  <c r="Q887" s="1"/>
  <c r="O886"/>
  <c r="Q886" s="1"/>
  <c r="N886"/>
  <c r="N885"/>
  <c r="O885" s="1"/>
  <c r="Q885" s="1"/>
  <c r="O884"/>
  <c r="Q884" s="1"/>
  <c r="N884"/>
  <c r="N883"/>
  <c r="O883" s="1"/>
  <c r="Q883" s="1"/>
  <c r="O882"/>
  <c r="Q882" s="1"/>
  <c r="N882"/>
  <c r="N881"/>
  <c r="O881" s="1"/>
  <c r="Q881" s="1"/>
  <c r="N880"/>
  <c r="O880" s="1"/>
  <c r="Q880" s="1"/>
  <c r="N879"/>
  <c r="O879" s="1"/>
  <c r="Q879" s="1"/>
  <c r="N878"/>
  <c r="O878" s="1"/>
  <c r="Q878" s="1"/>
  <c r="N877"/>
  <c r="O877" s="1"/>
  <c r="Q877" s="1"/>
  <c r="N876"/>
  <c r="O876" s="1"/>
  <c r="Q876" s="1"/>
  <c r="N875"/>
  <c r="O875" s="1"/>
  <c r="Q875" s="1"/>
  <c r="N874"/>
  <c r="O874" s="1"/>
  <c r="Q874" s="1"/>
  <c r="N873"/>
  <c r="O873" s="1"/>
  <c r="Q873" s="1"/>
  <c r="N872"/>
  <c r="O872" s="1"/>
  <c r="Q872" s="1"/>
  <c r="O871"/>
  <c r="Q871" s="1"/>
  <c r="N871"/>
  <c r="N870"/>
  <c r="O870" s="1"/>
  <c r="Q870" s="1"/>
  <c r="O869"/>
  <c r="Q869" s="1"/>
  <c r="N869"/>
  <c r="N868"/>
  <c r="O868" s="1"/>
  <c r="Q868" s="1"/>
  <c r="O867"/>
  <c r="Q867" s="1"/>
  <c r="N867"/>
  <c r="N866"/>
  <c r="O866" s="1"/>
  <c r="Q866" s="1"/>
  <c r="O865"/>
  <c r="Q865" s="1"/>
  <c r="N865"/>
  <c r="N864"/>
  <c r="O864" s="1"/>
  <c r="Q864" s="1"/>
  <c r="O863"/>
  <c r="Q863" s="1"/>
  <c r="N863"/>
  <c r="N862"/>
  <c r="O862" s="1"/>
  <c r="Q862" s="1"/>
  <c r="N861"/>
  <c r="O861" s="1"/>
  <c r="Q861" s="1"/>
  <c r="N860"/>
  <c r="O860" s="1"/>
  <c r="Q860" s="1"/>
  <c r="O859"/>
  <c r="Q859" s="1"/>
  <c r="N859"/>
  <c r="N858"/>
  <c r="O858" s="1"/>
  <c r="Q858" s="1"/>
  <c r="O857"/>
  <c r="Q857" s="1"/>
  <c r="N857"/>
  <c r="N856"/>
  <c r="O856" s="1"/>
  <c r="Q856" s="1"/>
  <c r="O855"/>
  <c r="Q855" s="1"/>
  <c r="N855"/>
  <c r="N854"/>
  <c r="O854" s="1"/>
  <c r="Q854" s="1"/>
  <c r="O853"/>
  <c r="Q853" s="1"/>
  <c r="N853"/>
  <c r="N852"/>
  <c r="O852" s="1"/>
  <c r="Q852" s="1"/>
  <c r="O851"/>
  <c r="Q851" s="1"/>
  <c r="N851"/>
  <c r="N850"/>
  <c r="O850" s="1"/>
  <c r="Q850" s="1"/>
  <c r="O849"/>
  <c r="Q849" s="1"/>
  <c r="N849"/>
  <c r="N848"/>
  <c r="O848" s="1"/>
  <c r="Q848" s="1"/>
  <c r="O847"/>
  <c r="Q847" s="1"/>
  <c r="N847"/>
  <c r="N846"/>
  <c r="O846" s="1"/>
  <c r="Q846" s="1"/>
  <c r="O845"/>
  <c r="Q845" s="1"/>
  <c r="N845"/>
  <c r="N844"/>
  <c r="O844" s="1"/>
  <c r="Q844" s="1"/>
  <c r="O843"/>
  <c r="Q843" s="1"/>
  <c r="N843"/>
  <c r="N842"/>
  <c r="O842" s="1"/>
  <c r="Q842" s="1"/>
  <c r="O841"/>
  <c r="Q841" s="1"/>
  <c r="N841"/>
  <c r="N840"/>
  <c r="O840" s="1"/>
  <c r="Q840" s="1"/>
  <c r="O839"/>
  <c r="Q839" s="1"/>
  <c r="N839"/>
  <c r="N838"/>
  <c r="O838" s="1"/>
  <c r="Q838" s="1"/>
  <c r="O837"/>
  <c r="Q837" s="1"/>
  <c r="N837"/>
  <c r="N836"/>
  <c r="O836" s="1"/>
  <c r="Q836" s="1"/>
  <c r="O835"/>
  <c r="Q835" s="1"/>
  <c r="N835"/>
  <c r="N834"/>
  <c r="O834" s="1"/>
  <c r="Q834" s="1"/>
  <c r="O833"/>
  <c r="Q833" s="1"/>
  <c r="N833"/>
  <c r="N832"/>
  <c r="O832" s="1"/>
  <c r="Q832" s="1"/>
  <c r="O831"/>
  <c r="Q831" s="1"/>
  <c r="N831"/>
  <c r="N830"/>
  <c r="O830" s="1"/>
  <c r="Q830" s="1"/>
  <c r="O829"/>
  <c r="Q829" s="1"/>
  <c r="N829"/>
  <c r="N828"/>
  <c r="O828" s="1"/>
  <c r="Q828" s="1"/>
  <c r="O827"/>
  <c r="Q827" s="1"/>
  <c r="N827"/>
  <c r="N826"/>
  <c r="O826" s="1"/>
  <c r="Q826" s="1"/>
  <c r="O825"/>
  <c r="Q825" s="1"/>
  <c r="N825"/>
  <c r="N824"/>
  <c r="O824" s="1"/>
  <c r="Q824" s="1"/>
  <c r="O823"/>
  <c r="Q823" s="1"/>
  <c r="N823"/>
  <c r="N822"/>
  <c r="O822" s="1"/>
  <c r="Q822" s="1"/>
  <c r="O821"/>
  <c r="Q821" s="1"/>
  <c r="N821"/>
  <c r="N820"/>
  <c r="O820" s="1"/>
  <c r="Q820" s="1"/>
  <c r="O819"/>
  <c r="Q819" s="1"/>
  <c r="N819"/>
  <c r="N818"/>
  <c r="O818" s="1"/>
  <c r="Q818" s="1"/>
  <c r="O817"/>
  <c r="Q817" s="1"/>
  <c r="N817"/>
  <c r="N816"/>
  <c r="O816" s="1"/>
  <c r="Q816" s="1"/>
  <c r="O815"/>
  <c r="Q815" s="1"/>
  <c r="N815"/>
  <c r="N814"/>
  <c r="O814" s="1"/>
  <c r="Q814" s="1"/>
  <c r="O813"/>
  <c r="Q813" s="1"/>
  <c r="N813"/>
  <c r="N812"/>
  <c r="O812" s="1"/>
  <c r="Q812" s="1"/>
  <c r="O811"/>
  <c r="Q811" s="1"/>
  <c r="N811"/>
  <c r="N810"/>
  <c r="O810" s="1"/>
  <c r="Q810" s="1"/>
  <c r="O809"/>
  <c r="Q809" s="1"/>
  <c r="N809"/>
  <c r="N808"/>
  <c r="O808" s="1"/>
  <c r="Q808" s="1"/>
  <c r="O807"/>
  <c r="Q807" s="1"/>
  <c r="N807"/>
  <c r="N806"/>
  <c r="O806" s="1"/>
  <c r="Q806" s="1"/>
  <c r="O805"/>
  <c r="Q805" s="1"/>
  <c r="N805"/>
  <c r="N804"/>
  <c r="O804" s="1"/>
  <c r="Q804" s="1"/>
  <c r="O803"/>
  <c r="Q803" s="1"/>
  <c r="N803"/>
  <c r="N802"/>
  <c r="O802" s="1"/>
  <c r="Q802" s="1"/>
  <c r="O801"/>
  <c r="Q801" s="1"/>
  <c r="N801"/>
  <c r="N800"/>
  <c r="O800" s="1"/>
  <c r="Q800" s="1"/>
  <c r="O799"/>
  <c r="Q799" s="1"/>
  <c r="N799"/>
  <c r="N798"/>
  <c r="O798" s="1"/>
  <c r="Q798" s="1"/>
  <c r="O797"/>
  <c r="Q797" s="1"/>
  <c r="N797"/>
  <c r="N796"/>
  <c r="O796" s="1"/>
  <c r="Q796" s="1"/>
  <c r="O795"/>
  <c r="Q795" s="1"/>
  <c r="N795"/>
  <c r="N794"/>
  <c r="O794" s="1"/>
  <c r="Q794" s="1"/>
  <c r="O793"/>
  <c r="Q793" s="1"/>
  <c r="N793"/>
  <c r="N792"/>
  <c r="O792" s="1"/>
  <c r="Q792" s="1"/>
  <c r="O791"/>
  <c r="Q791" s="1"/>
  <c r="N791"/>
  <c r="N790"/>
  <c r="O790" s="1"/>
  <c r="Q790" s="1"/>
  <c r="O789"/>
  <c r="Q789" s="1"/>
  <c r="N789"/>
  <c r="N788"/>
  <c r="O788" s="1"/>
  <c r="Q788" s="1"/>
  <c r="O787"/>
  <c r="Q787" s="1"/>
  <c r="N787"/>
  <c r="N786"/>
  <c r="O786" s="1"/>
  <c r="Q786" s="1"/>
  <c r="O785"/>
  <c r="Q785" s="1"/>
  <c r="N785"/>
  <c r="N784"/>
  <c r="O784" s="1"/>
  <c r="Q784" s="1"/>
  <c r="O783"/>
  <c r="Q783" s="1"/>
  <c r="N783"/>
  <c r="N782"/>
  <c r="O782" s="1"/>
  <c r="Q782" s="1"/>
  <c r="O781"/>
  <c r="Q781" s="1"/>
  <c r="N781"/>
  <c r="N780"/>
  <c r="O780" s="1"/>
  <c r="Q780" s="1"/>
  <c r="O779"/>
  <c r="Q779" s="1"/>
  <c r="N779"/>
  <c r="N778"/>
  <c r="O778" s="1"/>
  <c r="Q778" s="1"/>
  <c r="O777"/>
  <c r="Q777" s="1"/>
  <c r="N777"/>
  <c r="N776"/>
  <c r="O776" s="1"/>
  <c r="Q776" s="1"/>
  <c r="O775"/>
  <c r="Q775" s="1"/>
  <c r="N775"/>
  <c r="N774"/>
  <c r="O774" s="1"/>
  <c r="Q774" s="1"/>
  <c r="O773"/>
  <c r="Q773" s="1"/>
  <c r="N773"/>
  <c r="N772"/>
  <c r="O772" s="1"/>
  <c r="Q772" s="1"/>
  <c r="O771"/>
  <c r="Q771" s="1"/>
  <c r="N771"/>
  <c r="N770"/>
  <c r="O770" s="1"/>
  <c r="Q770" s="1"/>
  <c r="O769"/>
  <c r="Q769" s="1"/>
  <c r="N769"/>
  <c r="N768"/>
  <c r="O768" s="1"/>
  <c r="Q768" s="1"/>
  <c r="O767"/>
  <c r="Q767" s="1"/>
  <c r="N767"/>
  <c r="N766"/>
  <c r="O766" s="1"/>
  <c r="Q766" s="1"/>
  <c r="O765"/>
  <c r="Q765" s="1"/>
  <c r="N765"/>
  <c r="N764"/>
  <c r="O764" s="1"/>
  <c r="Q764" s="1"/>
  <c r="O763"/>
  <c r="Q763" s="1"/>
  <c r="N763"/>
  <c r="N762"/>
  <c r="O762" s="1"/>
  <c r="Q762" s="1"/>
  <c r="O761"/>
  <c r="Q761" s="1"/>
  <c r="N761"/>
  <c r="N760"/>
  <c r="O760" s="1"/>
  <c r="Q760" s="1"/>
  <c r="O759"/>
  <c r="Q759" s="1"/>
  <c r="N759"/>
  <c r="N758"/>
  <c r="O758" s="1"/>
  <c r="Q758" s="1"/>
  <c r="O757"/>
  <c r="Q757" s="1"/>
  <c r="N757"/>
  <c r="N756"/>
  <c r="O756" s="1"/>
  <c r="Q756" s="1"/>
  <c r="O755"/>
  <c r="Q755" s="1"/>
  <c r="N755"/>
  <c r="N754"/>
  <c r="O754" s="1"/>
  <c r="Q754" s="1"/>
  <c r="O753"/>
  <c r="Q753" s="1"/>
  <c r="N753"/>
  <c r="N752"/>
  <c r="O752" s="1"/>
  <c r="Q752" s="1"/>
  <c r="O751"/>
  <c r="Q751" s="1"/>
  <c r="N751"/>
  <c r="N750"/>
  <c r="O750" s="1"/>
  <c r="Q750" s="1"/>
  <c r="O749"/>
  <c r="Q749" s="1"/>
  <c r="N749"/>
  <c r="N748"/>
  <c r="O748" s="1"/>
  <c r="Q748" s="1"/>
  <c r="O747"/>
  <c r="Q747" s="1"/>
  <c r="N747"/>
  <c r="N746"/>
  <c r="O746" s="1"/>
  <c r="Q746" s="1"/>
  <c r="O745"/>
  <c r="Q745" s="1"/>
  <c r="N745"/>
  <c r="N744"/>
  <c r="O744" s="1"/>
  <c r="Q744" s="1"/>
  <c r="O743"/>
  <c r="Q743" s="1"/>
  <c r="N743"/>
  <c r="N742"/>
  <c r="O742" s="1"/>
  <c r="Q742" s="1"/>
  <c r="O741"/>
  <c r="Q741" s="1"/>
  <c r="N741"/>
  <c r="N740"/>
  <c r="O740" s="1"/>
  <c r="Q740" s="1"/>
  <c r="O739"/>
  <c r="Q739" s="1"/>
  <c r="N739"/>
  <c r="N738"/>
  <c r="O738" s="1"/>
  <c r="Q738" s="1"/>
  <c r="O737"/>
  <c r="Q737" s="1"/>
  <c r="N737"/>
  <c r="N736"/>
  <c r="O736" s="1"/>
  <c r="Q736" s="1"/>
  <c r="O735"/>
  <c r="Q735" s="1"/>
  <c r="N735"/>
  <c r="N734"/>
  <c r="O734" s="1"/>
  <c r="Q734" s="1"/>
  <c r="O733"/>
  <c r="Q733" s="1"/>
  <c r="N733"/>
  <c r="N732"/>
  <c r="O732" s="1"/>
  <c r="Q732" s="1"/>
  <c r="O731"/>
  <c r="Q731" s="1"/>
  <c r="N731"/>
  <c r="N730"/>
  <c r="O730" s="1"/>
  <c r="Q730" s="1"/>
  <c r="O729"/>
  <c r="Q729" s="1"/>
  <c r="N729"/>
  <c r="N728"/>
  <c r="O728" s="1"/>
  <c r="Q728" s="1"/>
  <c r="O727"/>
  <c r="Q727" s="1"/>
  <c r="N727"/>
  <c r="N726"/>
  <c r="O726" s="1"/>
  <c r="Q726" s="1"/>
  <c r="O725"/>
  <c r="Q725" s="1"/>
  <c r="N725"/>
  <c r="N724"/>
  <c r="O724" s="1"/>
  <c r="Q724" s="1"/>
  <c r="O723"/>
  <c r="Q723" s="1"/>
  <c r="N723"/>
  <c r="N722"/>
  <c r="O722" s="1"/>
  <c r="Q722" s="1"/>
  <c r="O721"/>
  <c r="Q721" s="1"/>
  <c r="N721"/>
  <c r="N720"/>
  <c r="O720" s="1"/>
  <c r="Q720" s="1"/>
  <c r="O719"/>
  <c r="Q719" s="1"/>
  <c r="N719"/>
  <c r="N718"/>
  <c r="O718" s="1"/>
  <c r="Q718" s="1"/>
  <c r="O717"/>
  <c r="Q717" s="1"/>
  <c r="N717"/>
  <c r="N716"/>
  <c r="O716" s="1"/>
  <c r="Q716" s="1"/>
  <c r="O715"/>
  <c r="Q715" s="1"/>
  <c r="N715"/>
  <c r="N714"/>
  <c r="O714" s="1"/>
  <c r="Q714" s="1"/>
  <c r="O713"/>
  <c r="Q713" s="1"/>
  <c r="N713"/>
  <c r="N712"/>
  <c r="O712" s="1"/>
  <c r="Q712" s="1"/>
  <c r="O711"/>
  <c r="Q711" s="1"/>
  <c r="N711"/>
  <c r="N710"/>
  <c r="O710" s="1"/>
  <c r="Q710" s="1"/>
  <c r="O709"/>
  <c r="Q709" s="1"/>
  <c r="N709"/>
  <c r="N708"/>
  <c r="O708" s="1"/>
  <c r="Q708" s="1"/>
  <c r="O707"/>
  <c r="Q707" s="1"/>
  <c r="N707"/>
  <c r="N706"/>
  <c r="O706" s="1"/>
  <c r="Q706" s="1"/>
  <c r="O705"/>
  <c r="Q705" s="1"/>
  <c r="N705"/>
  <c r="N704"/>
  <c r="O704" s="1"/>
  <c r="Q704" s="1"/>
  <c r="O703"/>
  <c r="Q703" s="1"/>
  <c r="N703"/>
  <c r="N702"/>
  <c r="O702" s="1"/>
  <c r="Q702" s="1"/>
  <c r="O701"/>
  <c r="Q701" s="1"/>
  <c r="N701"/>
  <c r="N700"/>
  <c r="O700" s="1"/>
  <c r="Q700" s="1"/>
  <c r="O699"/>
  <c r="Q699" s="1"/>
  <c r="N699"/>
  <c r="N698"/>
  <c r="O698" s="1"/>
  <c r="Q698" s="1"/>
  <c r="O697"/>
  <c r="Q697" s="1"/>
  <c r="N697"/>
  <c r="N696"/>
  <c r="O696" s="1"/>
  <c r="Q696" s="1"/>
  <c r="O695"/>
  <c r="Q695" s="1"/>
  <c r="N695"/>
  <c r="N694"/>
  <c r="O694" s="1"/>
  <c r="Q694" s="1"/>
  <c r="O693"/>
  <c r="Q693" s="1"/>
  <c r="N693"/>
  <c r="N692"/>
  <c r="O692" s="1"/>
  <c r="Q692" s="1"/>
  <c r="O691"/>
  <c r="Q691" s="1"/>
  <c r="N691"/>
  <c r="N690"/>
  <c r="O690" s="1"/>
  <c r="Q690" s="1"/>
  <c r="O689"/>
  <c r="Q689" s="1"/>
  <c r="N689"/>
  <c r="N688"/>
  <c r="O688" s="1"/>
  <c r="Q688" s="1"/>
  <c r="O687"/>
  <c r="Q687" s="1"/>
  <c r="N687"/>
  <c r="N686"/>
  <c r="O686" s="1"/>
  <c r="Q686" s="1"/>
  <c r="O685"/>
  <c r="Q685" s="1"/>
  <c r="N685"/>
  <c r="N684"/>
  <c r="O684" s="1"/>
  <c r="Q684" s="1"/>
  <c r="O683"/>
  <c r="Q683" s="1"/>
  <c r="N683"/>
  <c r="N682"/>
  <c r="O682" s="1"/>
  <c r="Q682" s="1"/>
  <c r="O681"/>
  <c r="Q681" s="1"/>
  <c r="N681"/>
  <c r="N680"/>
  <c r="O680" s="1"/>
  <c r="Q680" s="1"/>
  <c r="O679"/>
  <c r="Q679" s="1"/>
  <c r="N679"/>
  <c r="N678"/>
  <c r="O678" s="1"/>
  <c r="Q678" s="1"/>
  <c r="O677"/>
  <c r="Q677" s="1"/>
  <c r="N677"/>
  <c r="N676"/>
  <c r="O676" s="1"/>
  <c r="Q676" s="1"/>
  <c r="O675"/>
  <c r="Q675" s="1"/>
  <c r="N675"/>
  <c r="N674"/>
  <c r="O674" s="1"/>
  <c r="Q674" s="1"/>
  <c r="O673"/>
  <c r="Q673" s="1"/>
  <c r="N673"/>
  <c r="N672"/>
  <c r="O672" s="1"/>
  <c r="Q672" s="1"/>
  <c r="O671"/>
  <c r="Q671" s="1"/>
  <c r="N671"/>
  <c r="N670"/>
  <c r="O670" s="1"/>
  <c r="Q670" s="1"/>
  <c r="O669"/>
  <c r="Q669" s="1"/>
  <c r="N669"/>
  <c r="N668"/>
  <c r="O668" s="1"/>
  <c r="Q668" s="1"/>
  <c r="O667"/>
  <c r="Q667" s="1"/>
  <c r="N667"/>
  <c r="N666"/>
  <c r="O666" s="1"/>
  <c r="Q666" s="1"/>
  <c r="O665"/>
  <c r="Q665" s="1"/>
  <c r="N665"/>
  <c r="N664"/>
  <c r="O664" s="1"/>
  <c r="Q664" s="1"/>
  <c r="O663"/>
  <c r="Q663" s="1"/>
  <c r="N663"/>
  <c r="N662"/>
  <c r="O662" s="1"/>
  <c r="Q662" s="1"/>
  <c r="O661"/>
  <c r="Q661" s="1"/>
  <c r="N661"/>
  <c r="N660"/>
  <c r="O660" s="1"/>
  <c r="Q660" s="1"/>
  <c r="O659"/>
  <c r="Q659" s="1"/>
  <c r="N659"/>
  <c r="N658"/>
  <c r="O658" s="1"/>
  <c r="Q658" s="1"/>
  <c r="O657"/>
  <c r="Q657" s="1"/>
  <c r="N657"/>
  <c r="N656"/>
  <c r="O656" s="1"/>
  <c r="Q656" s="1"/>
  <c r="O655"/>
  <c r="Q655" s="1"/>
  <c r="N655"/>
  <c r="N654"/>
  <c r="O654" s="1"/>
  <c r="Q654" s="1"/>
  <c r="O653"/>
  <c r="Q653" s="1"/>
  <c r="N653"/>
  <c r="N652"/>
  <c r="O652" s="1"/>
  <c r="Q652" s="1"/>
  <c r="O651"/>
  <c r="Q651" s="1"/>
  <c r="N651"/>
  <c r="N650"/>
  <c r="O650" s="1"/>
  <c r="Q650" s="1"/>
  <c r="O649"/>
  <c r="Q649" s="1"/>
  <c r="N649"/>
  <c r="N648"/>
  <c r="O648" s="1"/>
  <c r="Q648" s="1"/>
  <c r="O647"/>
  <c r="Q647" s="1"/>
  <c r="N647"/>
  <c r="N646"/>
  <c r="O646" s="1"/>
  <c r="Q646" s="1"/>
  <c r="O645"/>
  <c r="Q645" s="1"/>
  <c r="N645"/>
  <c r="N644"/>
  <c r="O644" s="1"/>
  <c r="Q644" s="1"/>
  <c r="O643"/>
  <c r="Q643" s="1"/>
  <c r="N643"/>
  <c r="N642"/>
  <c r="O642" s="1"/>
  <c r="Q642" s="1"/>
  <c r="O641"/>
  <c r="Q641" s="1"/>
  <c r="N641"/>
  <c r="N640"/>
  <c r="O640" s="1"/>
  <c r="Q640" s="1"/>
  <c r="O639"/>
  <c r="Q639" s="1"/>
  <c r="N639"/>
  <c r="N638"/>
  <c r="O638" s="1"/>
  <c r="Q638" s="1"/>
  <c r="O637"/>
  <c r="Q637" s="1"/>
  <c r="N637"/>
  <c r="N636"/>
  <c r="O636" s="1"/>
  <c r="Q636" s="1"/>
  <c r="O635"/>
  <c r="Q635" s="1"/>
  <c r="N635"/>
  <c r="N634"/>
  <c r="O634" s="1"/>
  <c r="Q634" s="1"/>
  <c r="O633"/>
  <c r="Q633" s="1"/>
  <c r="N633"/>
  <c r="N632"/>
  <c r="O632" s="1"/>
  <c r="Q632" s="1"/>
  <c r="O631"/>
  <c r="Q631" s="1"/>
  <c r="N631"/>
  <c r="N630"/>
  <c r="O630" s="1"/>
  <c r="Q630" s="1"/>
  <c r="O629"/>
  <c r="Q629" s="1"/>
  <c r="N629"/>
  <c r="N628"/>
  <c r="O628" s="1"/>
  <c r="Q628" s="1"/>
  <c r="O627"/>
  <c r="Q627" s="1"/>
  <c r="N627"/>
  <c r="N626"/>
  <c r="O626" s="1"/>
  <c r="Q626" s="1"/>
  <c r="O625"/>
  <c r="Q625" s="1"/>
  <c r="N625"/>
  <c r="N624"/>
  <c r="O624" s="1"/>
  <c r="Q624" s="1"/>
  <c r="O623"/>
  <c r="Q623" s="1"/>
  <c r="N623"/>
  <c r="N622"/>
  <c r="O622" s="1"/>
  <c r="Q622" s="1"/>
  <c r="O621"/>
  <c r="Q621" s="1"/>
  <c r="N621"/>
  <c r="N620"/>
  <c r="O620" s="1"/>
  <c r="Q620" s="1"/>
  <c r="O619"/>
  <c r="Q619" s="1"/>
  <c r="N619"/>
  <c r="N618"/>
  <c r="O618" s="1"/>
  <c r="Q618" s="1"/>
  <c r="O617"/>
  <c r="Q617" s="1"/>
  <c r="N617"/>
  <c r="N616"/>
  <c r="O616" s="1"/>
  <c r="Q616" s="1"/>
  <c r="O615"/>
  <c r="Q615" s="1"/>
  <c r="N615"/>
  <c r="N614"/>
  <c r="O614" s="1"/>
  <c r="Q614" s="1"/>
  <c r="O613"/>
  <c r="Q613" s="1"/>
  <c r="N613"/>
  <c r="N612"/>
  <c r="O612" s="1"/>
  <c r="Q612" s="1"/>
  <c r="O611"/>
  <c r="Q611" s="1"/>
  <c r="N611"/>
  <c r="N610"/>
  <c r="O610" s="1"/>
  <c r="Q610" s="1"/>
  <c r="O609"/>
  <c r="Q609" s="1"/>
  <c r="N609"/>
  <c r="N608"/>
  <c r="O608" s="1"/>
  <c r="Q608" s="1"/>
  <c r="O607"/>
  <c r="Q607" s="1"/>
  <c r="N607"/>
  <c r="N606"/>
  <c r="O606" s="1"/>
  <c r="Q606" s="1"/>
  <c r="O605"/>
  <c r="Q605" s="1"/>
  <c r="N605"/>
  <c r="N604"/>
  <c r="O604" s="1"/>
  <c r="Q604" s="1"/>
  <c r="O603"/>
  <c r="Q603" s="1"/>
  <c r="N603"/>
  <c r="N602"/>
  <c r="O602" s="1"/>
  <c r="Q602" s="1"/>
  <c r="O601"/>
  <c r="Q601" s="1"/>
  <c r="N601"/>
  <c r="N600"/>
  <c r="O600" s="1"/>
  <c r="Q600" s="1"/>
  <c r="O599"/>
  <c r="Q599" s="1"/>
  <c r="N599"/>
  <c r="N598"/>
  <c r="O598" s="1"/>
  <c r="Q598" s="1"/>
  <c r="O597"/>
  <c r="Q597" s="1"/>
  <c r="N597"/>
  <c r="N596"/>
  <c r="O596" s="1"/>
  <c r="Q596" s="1"/>
  <c r="O595"/>
  <c r="Q595" s="1"/>
  <c r="N595"/>
  <c r="N594"/>
  <c r="O594" s="1"/>
  <c r="Q594" s="1"/>
  <c r="O593"/>
  <c r="Q593" s="1"/>
  <c r="N593"/>
  <c r="N592"/>
  <c r="O592" s="1"/>
  <c r="Q592" s="1"/>
  <c r="O591"/>
  <c r="Q591" s="1"/>
  <c r="N591"/>
  <c r="N590"/>
  <c r="O590" s="1"/>
  <c r="Q590" s="1"/>
  <c r="O589"/>
  <c r="Q589" s="1"/>
  <c r="N589"/>
  <c r="N588"/>
  <c r="O588" s="1"/>
  <c r="Q588" s="1"/>
  <c r="O587"/>
  <c r="Q587" s="1"/>
  <c r="N587"/>
  <c r="N586"/>
  <c r="O586" s="1"/>
  <c r="Q586" s="1"/>
  <c r="O585"/>
  <c r="Q585" s="1"/>
  <c r="N585"/>
  <c r="N584"/>
  <c r="O584" s="1"/>
  <c r="Q584" s="1"/>
  <c r="O583"/>
  <c r="Q583" s="1"/>
  <c r="N583"/>
  <c r="N582"/>
  <c r="O582" s="1"/>
  <c r="Q582" s="1"/>
  <c r="O581"/>
  <c r="Q581" s="1"/>
  <c r="N581"/>
  <c r="N580"/>
  <c r="O580" s="1"/>
  <c r="Q580" s="1"/>
  <c r="O579"/>
  <c r="Q579" s="1"/>
  <c r="N579"/>
  <c r="N578"/>
  <c r="O578" s="1"/>
  <c r="Q578" s="1"/>
  <c r="O577"/>
  <c r="Q577" s="1"/>
  <c r="N577"/>
  <c r="N576"/>
  <c r="O576" s="1"/>
  <c r="Q576" s="1"/>
  <c r="N575"/>
  <c r="O575" s="1"/>
  <c r="Q575" s="1"/>
  <c r="N574"/>
  <c r="O574" s="1"/>
  <c r="Q574" s="1"/>
  <c r="N573"/>
  <c r="O573" s="1"/>
  <c r="Q573" s="1"/>
  <c r="N572"/>
  <c r="O572" s="1"/>
  <c r="Q572" s="1"/>
  <c r="N571"/>
  <c r="O571" s="1"/>
  <c r="Q571" s="1"/>
  <c r="N570"/>
  <c r="O570" s="1"/>
  <c r="Q570" s="1"/>
  <c r="N569"/>
  <c r="O569" s="1"/>
  <c r="Q569" s="1"/>
  <c r="N568"/>
  <c r="O568" s="1"/>
  <c r="Q568" s="1"/>
  <c r="N567"/>
  <c r="O567" s="1"/>
  <c r="Q567" s="1"/>
  <c r="N566"/>
  <c r="O566" s="1"/>
  <c r="Q566" s="1"/>
  <c r="N565"/>
  <c r="O565" s="1"/>
  <c r="Q565" s="1"/>
  <c r="N564"/>
  <c r="O564" s="1"/>
  <c r="Q564" s="1"/>
  <c r="N563"/>
  <c r="O563" s="1"/>
  <c r="Q563" s="1"/>
  <c r="O562"/>
  <c r="Q562" s="1"/>
  <c r="N562"/>
  <c r="N561"/>
  <c r="O561" s="1"/>
  <c r="Q561" s="1"/>
  <c r="O560"/>
  <c r="Q560" s="1"/>
  <c r="N560"/>
  <c r="N559"/>
  <c r="O559" s="1"/>
  <c r="Q559" s="1"/>
  <c r="O558"/>
  <c r="Q558" s="1"/>
  <c r="N558"/>
  <c r="N557"/>
  <c r="O557" s="1"/>
  <c r="Q557" s="1"/>
  <c r="O556"/>
  <c r="Q556" s="1"/>
  <c r="N556"/>
  <c r="N555"/>
  <c r="O555" s="1"/>
  <c r="Q555" s="1"/>
  <c r="N554"/>
  <c r="O554" s="1"/>
  <c r="Q554" s="1"/>
  <c r="N553"/>
  <c r="O553" s="1"/>
  <c r="Q553" s="1"/>
  <c r="N552"/>
  <c r="O552" s="1"/>
  <c r="Q552" s="1"/>
  <c r="N551"/>
  <c r="O551" s="1"/>
  <c r="Q551" s="1"/>
  <c r="O550"/>
  <c r="Q550" s="1"/>
  <c r="N550"/>
  <c r="N549"/>
  <c r="O549" s="1"/>
  <c r="Q549" s="1"/>
  <c r="O548"/>
  <c r="Q548" s="1"/>
  <c r="N548"/>
  <c r="N547"/>
  <c r="O547" s="1"/>
  <c r="Q547" s="1"/>
  <c r="O546"/>
  <c r="Q546" s="1"/>
  <c r="N546"/>
  <c r="N545"/>
  <c r="O545" s="1"/>
  <c r="Q545" s="1"/>
  <c r="O544"/>
  <c r="Q544" s="1"/>
  <c r="N544"/>
  <c r="N543"/>
  <c r="O543" s="1"/>
  <c r="Q543" s="1"/>
  <c r="N542"/>
  <c r="O542" s="1"/>
  <c r="Q542" s="1"/>
  <c r="N541"/>
  <c r="O541" s="1"/>
  <c r="Q541" s="1"/>
  <c r="O540"/>
  <c r="Q540" s="1"/>
  <c r="N540"/>
  <c r="N539"/>
  <c r="O539" s="1"/>
  <c r="Q539" s="1"/>
  <c r="O538"/>
  <c r="Q538" s="1"/>
  <c r="N538"/>
  <c r="N537"/>
  <c r="O537" s="1"/>
  <c r="Q537" s="1"/>
  <c r="O536"/>
  <c r="Q536" s="1"/>
  <c r="N536"/>
  <c r="N535"/>
  <c r="O535" s="1"/>
  <c r="Q535" s="1"/>
  <c r="O534"/>
  <c r="Q534" s="1"/>
  <c r="N534"/>
  <c r="N533"/>
  <c r="O533" s="1"/>
  <c r="Q533" s="1"/>
  <c r="O532"/>
  <c r="Q532" s="1"/>
  <c r="N532"/>
  <c r="N531"/>
  <c r="O531" s="1"/>
  <c r="Q531" s="1"/>
  <c r="O530"/>
  <c r="Q530" s="1"/>
  <c r="N530"/>
  <c r="N529"/>
  <c r="O529" s="1"/>
  <c r="Q529" s="1"/>
  <c r="O528"/>
  <c r="Q528" s="1"/>
  <c r="N528"/>
  <c r="N527"/>
  <c r="O527" s="1"/>
  <c r="Q527" s="1"/>
  <c r="O526"/>
  <c r="Q526" s="1"/>
  <c r="N526"/>
  <c r="N525"/>
  <c r="O525" s="1"/>
  <c r="Q525" s="1"/>
  <c r="O524"/>
  <c r="Q524" s="1"/>
  <c r="N524"/>
  <c r="N523"/>
  <c r="O523" s="1"/>
  <c r="Q523" s="1"/>
  <c r="O522"/>
  <c r="Q522" s="1"/>
  <c r="N522"/>
  <c r="N521"/>
  <c r="O521" s="1"/>
  <c r="Q521" s="1"/>
  <c r="O520"/>
  <c r="Q520" s="1"/>
  <c r="N520"/>
  <c r="N519"/>
  <c r="O519" s="1"/>
  <c r="Q519" s="1"/>
  <c r="O518"/>
  <c r="Q518" s="1"/>
  <c r="N518"/>
  <c r="N517"/>
  <c r="O517" s="1"/>
  <c r="Q517" s="1"/>
  <c r="O516"/>
  <c r="Q516" s="1"/>
  <c r="N516"/>
  <c r="N515"/>
  <c r="O515" s="1"/>
  <c r="Q515" s="1"/>
  <c r="O514"/>
  <c r="Q514" s="1"/>
  <c r="N514"/>
  <c r="N513"/>
  <c r="O513" s="1"/>
  <c r="Q513" s="1"/>
  <c r="O512"/>
  <c r="Q512" s="1"/>
  <c r="N512"/>
  <c r="N511"/>
  <c r="O511" s="1"/>
  <c r="Q511" s="1"/>
  <c r="O510"/>
  <c r="Q510" s="1"/>
  <c r="N510"/>
  <c r="N509"/>
  <c r="O509" s="1"/>
  <c r="Q509" s="1"/>
  <c r="O508"/>
  <c r="Q508" s="1"/>
  <c r="N508"/>
  <c r="N507"/>
  <c r="O507" s="1"/>
  <c r="Q507" s="1"/>
  <c r="O506"/>
  <c r="Q506" s="1"/>
  <c r="N506"/>
  <c r="N505"/>
  <c r="O505" s="1"/>
  <c r="Q505" s="1"/>
  <c r="O504"/>
  <c r="Q504" s="1"/>
  <c r="N504"/>
  <c r="N503"/>
  <c r="O503" s="1"/>
  <c r="Q503" s="1"/>
  <c r="O502"/>
  <c r="Q502" s="1"/>
  <c r="N502"/>
  <c r="N501"/>
  <c r="O501" s="1"/>
  <c r="Q501" s="1"/>
  <c r="O500"/>
  <c r="Q500" s="1"/>
  <c r="N500"/>
  <c r="N499"/>
  <c r="O499" s="1"/>
  <c r="Q499" s="1"/>
  <c r="O498"/>
  <c r="Q498" s="1"/>
  <c r="N498"/>
  <c r="N497"/>
  <c r="O497" s="1"/>
  <c r="Q497" s="1"/>
  <c r="O496"/>
  <c r="Q496" s="1"/>
  <c r="N496"/>
  <c r="N495"/>
  <c r="O495" s="1"/>
  <c r="Q495" s="1"/>
  <c r="O494"/>
  <c r="Q494" s="1"/>
  <c r="N494"/>
  <c r="N493"/>
  <c r="O493" s="1"/>
  <c r="Q493" s="1"/>
  <c r="O492"/>
  <c r="Q492" s="1"/>
  <c r="N492"/>
  <c r="N491"/>
  <c r="O491" s="1"/>
  <c r="Q491" s="1"/>
  <c r="O490"/>
  <c r="Q490" s="1"/>
  <c r="N490"/>
  <c r="N489"/>
  <c r="O489" s="1"/>
  <c r="Q489" s="1"/>
  <c r="O488"/>
  <c r="Q488" s="1"/>
  <c r="N488"/>
  <c r="N487"/>
  <c r="O487" s="1"/>
  <c r="Q487" s="1"/>
  <c r="O486"/>
  <c r="Q486" s="1"/>
  <c r="N486"/>
  <c r="N485"/>
  <c r="O485" s="1"/>
  <c r="Q485" s="1"/>
  <c r="O484"/>
  <c r="Q484" s="1"/>
  <c r="N484"/>
  <c r="N483"/>
  <c r="O483" s="1"/>
  <c r="Q483" s="1"/>
  <c r="O482"/>
  <c r="Q482" s="1"/>
  <c r="N482"/>
  <c r="N481"/>
  <c r="O481" s="1"/>
  <c r="Q481" s="1"/>
  <c r="O480"/>
  <c r="Q480" s="1"/>
  <c r="N480"/>
  <c r="N479"/>
  <c r="O479" s="1"/>
  <c r="Q479" s="1"/>
  <c r="O478"/>
  <c r="Q478" s="1"/>
  <c r="N478"/>
  <c r="N477"/>
  <c r="O477" s="1"/>
  <c r="Q477" s="1"/>
  <c r="O476"/>
  <c r="Q476" s="1"/>
  <c r="N476"/>
  <c r="N475"/>
  <c r="O475" s="1"/>
  <c r="Q475" s="1"/>
  <c r="O474"/>
  <c r="Q474" s="1"/>
  <c r="N474"/>
  <c r="N473"/>
  <c r="O473" s="1"/>
  <c r="Q473" s="1"/>
  <c r="O472"/>
  <c r="Q472" s="1"/>
  <c r="N472"/>
  <c r="N471"/>
  <c r="O471" s="1"/>
  <c r="Q471" s="1"/>
  <c r="O470"/>
  <c r="Q470" s="1"/>
  <c r="N470"/>
  <c r="N469"/>
  <c r="O469" s="1"/>
  <c r="Q469" s="1"/>
  <c r="O468"/>
  <c r="Q468" s="1"/>
  <c r="N468"/>
  <c r="N467"/>
  <c r="O467" s="1"/>
  <c r="Q467" s="1"/>
  <c r="O466"/>
  <c r="Q466" s="1"/>
  <c r="N466"/>
  <c r="N465"/>
  <c r="O465" s="1"/>
  <c r="Q465" s="1"/>
  <c r="O464"/>
  <c r="Q464" s="1"/>
  <c r="N464"/>
  <c r="N463"/>
  <c r="O463" s="1"/>
  <c r="Q463" s="1"/>
  <c r="O462"/>
  <c r="Q462" s="1"/>
  <c r="N462"/>
  <c r="N461"/>
  <c r="O461" s="1"/>
  <c r="Q461" s="1"/>
  <c r="O460"/>
  <c r="Q460" s="1"/>
  <c r="N460"/>
  <c r="N459"/>
  <c r="O459" s="1"/>
  <c r="Q459" s="1"/>
  <c r="O458"/>
  <c r="Q458" s="1"/>
  <c r="N458"/>
  <c r="N457"/>
  <c r="O457" s="1"/>
  <c r="Q457" s="1"/>
  <c r="O456"/>
  <c r="Q456" s="1"/>
  <c r="N456"/>
  <c r="N455"/>
  <c r="O455" s="1"/>
  <c r="Q455" s="1"/>
  <c r="O454"/>
  <c r="Q454" s="1"/>
  <c r="N454"/>
  <c r="N453"/>
  <c r="O453" s="1"/>
  <c r="Q453" s="1"/>
  <c r="O452"/>
  <c r="Q452" s="1"/>
  <c r="N452"/>
  <c r="N451"/>
  <c r="O451" s="1"/>
  <c r="Q451" s="1"/>
  <c r="O450"/>
  <c r="Q450" s="1"/>
  <c r="N450"/>
  <c r="N449"/>
  <c r="O449" s="1"/>
  <c r="Q449" s="1"/>
  <c r="O448"/>
  <c r="Q448" s="1"/>
  <c r="N448"/>
  <c r="N447"/>
  <c r="O447" s="1"/>
  <c r="Q447" s="1"/>
  <c r="O446"/>
  <c r="Q446" s="1"/>
  <c r="N446"/>
  <c r="N445"/>
  <c r="O445" s="1"/>
  <c r="Q445" s="1"/>
  <c r="O444"/>
  <c r="Q444" s="1"/>
  <c r="N444"/>
  <c r="N443"/>
  <c r="O443" s="1"/>
  <c r="Q443" s="1"/>
  <c r="O442"/>
  <c r="Q442" s="1"/>
  <c r="N442"/>
  <c r="N441"/>
  <c r="O441" s="1"/>
  <c r="Q441" s="1"/>
  <c r="O440"/>
  <c r="Q440" s="1"/>
  <c r="N440"/>
  <c r="N439"/>
  <c r="O439" s="1"/>
  <c r="Q439" s="1"/>
  <c r="O438"/>
  <c r="Q438" s="1"/>
  <c r="N438"/>
  <c r="N437"/>
  <c r="O437" s="1"/>
  <c r="Q437" s="1"/>
  <c r="O436"/>
  <c r="Q436" s="1"/>
  <c r="N436"/>
  <c r="N435"/>
  <c r="O435" s="1"/>
  <c r="Q435" s="1"/>
  <c r="O434"/>
  <c r="Q434" s="1"/>
  <c r="N434"/>
  <c r="N433"/>
  <c r="O433" s="1"/>
  <c r="Q433" s="1"/>
  <c r="O432"/>
  <c r="Q432" s="1"/>
  <c r="N432"/>
  <c r="N431"/>
  <c r="O431" s="1"/>
  <c r="Q431" s="1"/>
  <c r="O430"/>
  <c r="Q430" s="1"/>
  <c r="N430"/>
  <c r="N429"/>
  <c r="O429" s="1"/>
  <c r="Q429" s="1"/>
  <c r="O428"/>
  <c r="Q428" s="1"/>
  <c r="N428"/>
  <c r="N427"/>
  <c r="O427" s="1"/>
  <c r="Q427" s="1"/>
  <c r="O426"/>
  <c r="Q426" s="1"/>
  <c r="N426"/>
  <c r="N425"/>
  <c r="O425" s="1"/>
  <c r="Q425" s="1"/>
  <c r="O424"/>
  <c r="Q424" s="1"/>
  <c r="N424"/>
  <c r="N423"/>
  <c r="O423" s="1"/>
  <c r="Q423" s="1"/>
  <c r="O422"/>
  <c r="Q422" s="1"/>
  <c r="N422"/>
  <c r="N421"/>
  <c r="O421" s="1"/>
  <c r="Q421" s="1"/>
  <c r="O420"/>
  <c r="Q420" s="1"/>
  <c r="N420"/>
  <c r="N419"/>
  <c r="O419" s="1"/>
  <c r="Q419" s="1"/>
  <c r="O418"/>
  <c r="Q418" s="1"/>
  <c r="N418"/>
  <c r="N417"/>
  <c r="O417" s="1"/>
  <c r="Q417" s="1"/>
  <c r="O416"/>
  <c r="Q416" s="1"/>
  <c r="N416"/>
  <c r="N415"/>
  <c r="O415" s="1"/>
  <c r="Q415" s="1"/>
  <c r="O414"/>
  <c r="Q414" s="1"/>
  <c r="N414"/>
  <c r="N413"/>
  <c r="O413" s="1"/>
  <c r="Q413" s="1"/>
  <c r="O412"/>
  <c r="Q412" s="1"/>
  <c r="N412"/>
  <c r="N411"/>
  <c r="O411" s="1"/>
  <c r="Q411" s="1"/>
  <c r="O410"/>
  <c r="Q410" s="1"/>
  <c r="N410"/>
  <c r="N409"/>
  <c r="O409" s="1"/>
  <c r="Q409" s="1"/>
  <c r="O408"/>
  <c r="Q408" s="1"/>
  <c r="N408"/>
  <c r="N407"/>
  <c r="O407" s="1"/>
  <c r="Q407" s="1"/>
  <c r="O406"/>
  <c r="Q406" s="1"/>
  <c r="N406"/>
  <c r="N405"/>
  <c r="O405" s="1"/>
  <c r="Q405" s="1"/>
  <c r="O404"/>
  <c r="Q404" s="1"/>
  <c r="N404"/>
  <c r="N403"/>
  <c r="O403" s="1"/>
  <c r="Q403" s="1"/>
  <c r="O402"/>
  <c r="Q402" s="1"/>
  <c r="N402"/>
  <c r="N401"/>
  <c r="O401" s="1"/>
  <c r="Q401" s="1"/>
  <c r="O400"/>
  <c r="Q400" s="1"/>
  <c r="N400"/>
  <c r="N399"/>
  <c r="O399" s="1"/>
  <c r="Q399" s="1"/>
  <c r="O398"/>
  <c r="Q398" s="1"/>
  <c r="N398"/>
  <c r="N397"/>
  <c r="O397" s="1"/>
  <c r="Q397" s="1"/>
  <c r="O396"/>
  <c r="Q396" s="1"/>
  <c r="N396"/>
  <c r="N395"/>
  <c r="O395" s="1"/>
  <c r="Q395" s="1"/>
  <c r="O394"/>
  <c r="Q394" s="1"/>
  <c r="N394"/>
  <c r="N393"/>
  <c r="O393" s="1"/>
  <c r="Q393" s="1"/>
  <c r="O392"/>
  <c r="Q392" s="1"/>
  <c r="N392"/>
  <c r="N391"/>
  <c r="O391" s="1"/>
  <c r="Q391" s="1"/>
  <c r="O390"/>
  <c r="Q390" s="1"/>
  <c r="N390"/>
  <c r="N389"/>
  <c r="O389" s="1"/>
  <c r="Q389" s="1"/>
  <c r="O388"/>
  <c r="Q388" s="1"/>
  <c r="N388"/>
  <c r="N387"/>
  <c r="O387" s="1"/>
  <c r="Q387" s="1"/>
  <c r="O386"/>
  <c r="Q386" s="1"/>
  <c r="N386"/>
  <c r="N385"/>
  <c r="O385" s="1"/>
  <c r="Q385" s="1"/>
  <c r="O384"/>
  <c r="Q384" s="1"/>
  <c r="N384"/>
  <c r="N383"/>
  <c r="O383" s="1"/>
  <c r="Q383" s="1"/>
  <c r="O382"/>
  <c r="Q382" s="1"/>
  <c r="N382"/>
  <c r="N381"/>
  <c r="O381" s="1"/>
  <c r="Q381" s="1"/>
  <c r="O380"/>
  <c r="Q380" s="1"/>
  <c r="N380"/>
  <c r="N379"/>
  <c r="O379" s="1"/>
  <c r="Q379" s="1"/>
  <c r="O378"/>
  <c r="Q378" s="1"/>
  <c r="N378"/>
  <c r="N377"/>
  <c r="O377" s="1"/>
  <c r="Q377" s="1"/>
  <c r="O376"/>
  <c r="Q376" s="1"/>
  <c r="N376"/>
  <c r="N375"/>
  <c r="O375" s="1"/>
  <c r="Q375" s="1"/>
  <c r="O374"/>
  <c r="Q374" s="1"/>
  <c r="N374"/>
  <c r="N373"/>
  <c r="O373" s="1"/>
  <c r="Q373" s="1"/>
  <c r="O372"/>
  <c r="Q372" s="1"/>
  <c r="N372"/>
  <c r="N371"/>
  <c r="O371" s="1"/>
  <c r="Q371" s="1"/>
  <c r="O370"/>
  <c r="Q370" s="1"/>
  <c r="N370"/>
  <c r="N369"/>
  <c r="O369" s="1"/>
  <c r="Q369" s="1"/>
  <c r="O368"/>
  <c r="Q368" s="1"/>
  <c r="N368"/>
  <c r="N367"/>
  <c r="O367" s="1"/>
  <c r="Q367" s="1"/>
  <c r="O366"/>
  <c r="Q366" s="1"/>
  <c r="N366"/>
  <c r="N365"/>
  <c r="O365" s="1"/>
  <c r="Q365" s="1"/>
  <c r="O364"/>
  <c r="Q364" s="1"/>
  <c r="N364"/>
  <c r="N363"/>
  <c r="O363" s="1"/>
  <c r="Q363" s="1"/>
  <c r="O362"/>
  <c r="Q362" s="1"/>
  <c r="N362"/>
  <c r="N361"/>
  <c r="O361" s="1"/>
  <c r="Q361" s="1"/>
  <c r="O360"/>
  <c r="Q360" s="1"/>
  <c r="N360"/>
  <c r="N359"/>
  <c r="O359" s="1"/>
  <c r="Q359" s="1"/>
  <c r="O358"/>
  <c r="Q358" s="1"/>
  <c r="N358"/>
  <c r="N357"/>
  <c r="O357" s="1"/>
  <c r="Q357" s="1"/>
  <c r="O356"/>
  <c r="Q356" s="1"/>
  <c r="N356"/>
  <c r="N355"/>
  <c r="O355" s="1"/>
  <c r="Q355" s="1"/>
  <c r="O354"/>
  <c r="Q354" s="1"/>
  <c r="N354"/>
  <c r="N353"/>
  <c r="O353" s="1"/>
  <c r="Q353" s="1"/>
  <c r="O352"/>
  <c r="Q352" s="1"/>
  <c r="N352"/>
  <c r="N351"/>
  <c r="O351" s="1"/>
  <c r="Q351" s="1"/>
  <c r="O350"/>
  <c r="Q350" s="1"/>
  <c r="N350"/>
  <c r="N349"/>
  <c r="O349" s="1"/>
  <c r="Q349" s="1"/>
  <c r="O348"/>
  <c r="Q348" s="1"/>
  <c r="N348"/>
  <c r="N347"/>
  <c r="O347" s="1"/>
  <c r="Q347" s="1"/>
  <c r="O346"/>
  <c r="Q346" s="1"/>
  <c r="N346"/>
  <c r="N345"/>
  <c r="O345" s="1"/>
  <c r="Q345" s="1"/>
  <c r="O344"/>
  <c r="Q344" s="1"/>
  <c r="N344"/>
  <c r="N343"/>
  <c r="O343" s="1"/>
  <c r="Q343" s="1"/>
  <c r="O342"/>
  <c r="Q342" s="1"/>
  <c r="N342"/>
  <c r="N341"/>
  <c r="O341" s="1"/>
  <c r="Q341" s="1"/>
  <c r="O340"/>
  <c r="Q340" s="1"/>
  <c r="N340"/>
  <c r="N339"/>
  <c r="O339" s="1"/>
  <c r="Q339" s="1"/>
  <c r="O338"/>
  <c r="Q338" s="1"/>
  <c r="N338"/>
  <c r="N337"/>
  <c r="O337" s="1"/>
  <c r="Q337" s="1"/>
  <c r="O336"/>
  <c r="Q336" s="1"/>
  <c r="N336"/>
  <c r="N335"/>
  <c r="O335" s="1"/>
  <c r="Q335" s="1"/>
  <c r="O334"/>
  <c r="Q334" s="1"/>
  <c r="N334"/>
  <c r="N333"/>
  <c r="O333" s="1"/>
  <c r="Q333" s="1"/>
  <c r="O332"/>
  <c r="Q332" s="1"/>
  <c r="N332"/>
  <c r="N331"/>
  <c r="O331" s="1"/>
  <c r="Q331" s="1"/>
  <c r="O330"/>
  <c r="Q330" s="1"/>
  <c r="N330"/>
  <c r="N329"/>
  <c r="O329" s="1"/>
  <c r="Q329" s="1"/>
  <c r="O328"/>
  <c r="Q328" s="1"/>
  <c r="N328"/>
  <c r="N327"/>
  <c r="O327" s="1"/>
  <c r="Q327" s="1"/>
  <c r="O326"/>
  <c r="Q326" s="1"/>
  <c r="N326"/>
  <c r="N325"/>
  <c r="O325" s="1"/>
  <c r="Q325" s="1"/>
  <c r="O324"/>
  <c r="Q324" s="1"/>
  <c r="N324"/>
  <c r="N323"/>
  <c r="O323" s="1"/>
  <c r="Q323" s="1"/>
  <c r="O322"/>
  <c r="Q322" s="1"/>
  <c r="N322"/>
  <c r="N321"/>
  <c r="O321" s="1"/>
  <c r="Q321" s="1"/>
  <c r="O320"/>
  <c r="Q320" s="1"/>
  <c r="N320"/>
  <c r="N319"/>
  <c r="O319" s="1"/>
  <c r="Q319" s="1"/>
  <c r="O318"/>
  <c r="Q318" s="1"/>
  <c r="N318"/>
  <c r="N317"/>
  <c r="O317" s="1"/>
  <c r="Q317" s="1"/>
  <c r="O316"/>
  <c r="Q316" s="1"/>
  <c r="N316"/>
  <c r="N315"/>
  <c r="O315" s="1"/>
  <c r="Q315" s="1"/>
  <c r="O314"/>
  <c r="Q314" s="1"/>
  <c r="N314"/>
  <c r="N313"/>
  <c r="O313" s="1"/>
  <c r="Q313" s="1"/>
  <c r="O312"/>
  <c r="Q312" s="1"/>
  <c r="N312"/>
  <c r="N311"/>
  <c r="O311" s="1"/>
  <c r="Q311" s="1"/>
  <c r="O310"/>
  <c r="Q310" s="1"/>
  <c r="N310"/>
  <c r="N309"/>
  <c r="O309" s="1"/>
  <c r="Q309" s="1"/>
  <c r="O308"/>
  <c r="Q308" s="1"/>
  <c r="N308"/>
  <c r="N307"/>
  <c r="O307" s="1"/>
  <c r="Q307" s="1"/>
  <c r="O306"/>
  <c r="Q306" s="1"/>
  <c r="N306"/>
  <c r="N305"/>
  <c r="O305" s="1"/>
  <c r="Q305" s="1"/>
  <c r="O304"/>
  <c r="Q304" s="1"/>
  <c r="N304"/>
  <c r="N303"/>
  <c r="O303" s="1"/>
  <c r="Q303" s="1"/>
  <c r="O302"/>
  <c r="Q302" s="1"/>
  <c r="N302"/>
  <c r="N301"/>
  <c r="O301" s="1"/>
  <c r="Q301" s="1"/>
  <c r="O300"/>
  <c r="Q300" s="1"/>
  <c r="N300"/>
  <c r="N299"/>
  <c r="O299" s="1"/>
  <c r="Q299" s="1"/>
  <c r="O298"/>
  <c r="Q298" s="1"/>
  <c r="N298"/>
  <c r="N297"/>
  <c r="O297" s="1"/>
  <c r="Q297" s="1"/>
  <c r="O296"/>
  <c r="Q296" s="1"/>
  <c r="N296"/>
  <c r="N295"/>
  <c r="O295" s="1"/>
  <c r="Q295" s="1"/>
  <c r="O294"/>
  <c r="Q294" s="1"/>
  <c r="N294"/>
  <c r="N293"/>
  <c r="O293" s="1"/>
  <c r="Q293" s="1"/>
  <c r="O292"/>
  <c r="Q292" s="1"/>
  <c r="N292"/>
  <c r="N291"/>
  <c r="O291" s="1"/>
  <c r="Q291" s="1"/>
  <c r="O290"/>
  <c r="Q290" s="1"/>
  <c r="N290"/>
  <c r="N289"/>
  <c r="O289" s="1"/>
  <c r="Q289" s="1"/>
  <c r="O288"/>
  <c r="Q288" s="1"/>
  <c r="N288"/>
  <c r="N287"/>
  <c r="O287" s="1"/>
  <c r="Q287" s="1"/>
  <c r="O286"/>
  <c r="Q286" s="1"/>
  <c r="N286"/>
  <c r="N285"/>
  <c r="O285" s="1"/>
  <c r="Q285" s="1"/>
  <c r="O284"/>
  <c r="Q284" s="1"/>
  <c r="N284"/>
  <c r="N283"/>
  <c r="O283" s="1"/>
  <c r="Q283" s="1"/>
  <c r="O282"/>
  <c r="Q282" s="1"/>
  <c r="N282"/>
  <c r="N281"/>
  <c r="O281" s="1"/>
  <c r="Q281" s="1"/>
  <c r="O280"/>
  <c r="Q280" s="1"/>
  <c r="N280"/>
  <c r="N279"/>
  <c r="O279" s="1"/>
  <c r="Q279" s="1"/>
  <c r="O278"/>
  <c r="Q278" s="1"/>
  <c r="N278"/>
  <c r="N277"/>
  <c r="O277" s="1"/>
  <c r="Q277" s="1"/>
  <c r="O276"/>
  <c r="Q276" s="1"/>
  <c r="N276"/>
  <c r="N275"/>
  <c r="O275" s="1"/>
  <c r="Q275" s="1"/>
  <c r="O274"/>
  <c r="Q274" s="1"/>
  <c r="N274"/>
  <c r="N273"/>
  <c r="O273" s="1"/>
  <c r="Q273" s="1"/>
  <c r="O272"/>
  <c r="Q272" s="1"/>
  <c r="N272"/>
  <c r="N271"/>
  <c r="O271" s="1"/>
  <c r="Q271" s="1"/>
  <c r="O270"/>
  <c r="Q270" s="1"/>
  <c r="N270"/>
  <c r="N269"/>
  <c r="O269" s="1"/>
  <c r="Q269" s="1"/>
  <c r="O268"/>
  <c r="Q268" s="1"/>
  <c r="N268"/>
  <c r="N267"/>
  <c r="O267" s="1"/>
  <c r="Q267" s="1"/>
  <c r="O266"/>
  <c r="Q266" s="1"/>
  <c r="N266"/>
  <c r="N265"/>
  <c r="O265" s="1"/>
  <c r="Q265" s="1"/>
  <c r="O264"/>
  <c r="Q264" s="1"/>
  <c r="N264"/>
  <c r="N263"/>
  <c r="O263" s="1"/>
  <c r="Q263" s="1"/>
  <c r="O262"/>
  <c r="Q262" s="1"/>
  <c r="N262"/>
  <c r="N261"/>
  <c r="O261" s="1"/>
  <c r="Q261" s="1"/>
  <c r="O260"/>
  <c r="Q260" s="1"/>
  <c r="N260"/>
  <c r="N259"/>
  <c r="O259" s="1"/>
  <c r="Q259" s="1"/>
  <c r="O258"/>
  <c r="Q258" s="1"/>
  <c r="N258"/>
  <c r="N257"/>
  <c r="O257" s="1"/>
  <c r="Q257" s="1"/>
  <c r="O256"/>
  <c r="Q256" s="1"/>
  <c r="N256"/>
  <c r="N255"/>
  <c r="O255" s="1"/>
  <c r="Q255" s="1"/>
  <c r="O254"/>
  <c r="Q254" s="1"/>
  <c r="N254"/>
  <c r="N253"/>
  <c r="O253" s="1"/>
  <c r="Q253" s="1"/>
  <c r="O252"/>
  <c r="Q252" s="1"/>
  <c r="N252"/>
  <c r="N251"/>
  <c r="O251" s="1"/>
  <c r="Q251" s="1"/>
  <c r="O250"/>
  <c r="Q250" s="1"/>
  <c r="N250"/>
  <c r="N249"/>
  <c r="O249" s="1"/>
  <c r="Q249" s="1"/>
  <c r="O248"/>
  <c r="Q248" s="1"/>
  <c r="N248"/>
  <c r="N247"/>
  <c r="O247" s="1"/>
  <c r="Q247" s="1"/>
  <c r="O246"/>
  <c r="Q246" s="1"/>
  <c r="N246"/>
  <c r="N245"/>
  <c r="O245" s="1"/>
  <c r="Q245" s="1"/>
  <c r="O244"/>
  <c r="Q244" s="1"/>
  <c r="N244"/>
  <c r="N243"/>
  <c r="O243" s="1"/>
  <c r="Q243" s="1"/>
  <c r="O242"/>
  <c r="Q242" s="1"/>
  <c r="N242"/>
  <c r="N241"/>
  <c r="O241" s="1"/>
  <c r="Q241" s="1"/>
  <c r="O240"/>
  <c r="Q240" s="1"/>
  <c r="N240"/>
  <c r="N239"/>
  <c r="O239" s="1"/>
  <c r="Q239" s="1"/>
  <c r="O238"/>
  <c r="Q238" s="1"/>
  <c r="N238"/>
  <c r="N237"/>
  <c r="O237" s="1"/>
  <c r="Q237" s="1"/>
  <c r="O236"/>
  <c r="Q236" s="1"/>
  <c r="N236"/>
  <c r="N235"/>
  <c r="O235" s="1"/>
  <c r="Q235" s="1"/>
  <c r="O234"/>
  <c r="Q234" s="1"/>
  <c r="N234"/>
  <c r="N233"/>
  <c r="O233" s="1"/>
  <c r="Q233" s="1"/>
  <c r="O232"/>
  <c r="Q232" s="1"/>
  <c r="N232"/>
  <c r="N231"/>
  <c r="O231" s="1"/>
  <c r="Q231" s="1"/>
  <c r="O230"/>
  <c r="Q230" s="1"/>
  <c r="N230"/>
  <c r="N229"/>
  <c r="O229" s="1"/>
  <c r="Q229" s="1"/>
  <c r="O228"/>
  <c r="Q228" s="1"/>
  <c r="N228"/>
  <c r="N227"/>
  <c r="O227" s="1"/>
  <c r="Q227" s="1"/>
  <c r="O226"/>
  <c r="Q226" s="1"/>
  <c r="N226"/>
  <c r="N225"/>
  <c r="O225" s="1"/>
  <c r="Q225" s="1"/>
  <c r="O224"/>
  <c r="Q224" s="1"/>
  <c r="N224"/>
  <c r="N223"/>
  <c r="O223" s="1"/>
  <c r="Q223" s="1"/>
  <c r="O222"/>
  <c r="Q222" s="1"/>
  <c r="N222"/>
  <c r="N221"/>
  <c r="O221" s="1"/>
  <c r="Q221" s="1"/>
  <c r="O220"/>
  <c r="Q220" s="1"/>
  <c r="N220"/>
  <c r="N219"/>
  <c r="O219" s="1"/>
  <c r="Q219" s="1"/>
  <c r="O218"/>
  <c r="Q218" s="1"/>
  <c r="N218"/>
  <c r="N217"/>
  <c r="O217" s="1"/>
  <c r="Q217" s="1"/>
  <c r="O216"/>
  <c r="Q216" s="1"/>
  <c r="N216"/>
  <c r="N215"/>
  <c r="O215" s="1"/>
  <c r="Q215" s="1"/>
  <c r="O214"/>
  <c r="Q214" s="1"/>
  <c r="N214"/>
  <c r="N213"/>
  <c r="O213" s="1"/>
  <c r="Q213" s="1"/>
  <c r="O212"/>
  <c r="Q212" s="1"/>
  <c r="N212"/>
  <c r="N211"/>
  <c r="O211" s="1"/>
  <c r="Q211" s="1"/>
  <c r="O210"/>
  <c r="Q210" s="1"/>
  <c r="N210"/>
  <c r="N209"/>
  <c r="O209" s="1"/>
  <c r="Q209" s="1"/>
  <c r="O208"/>
  <c r="Q208" s="1"/>
  <c r="N208"/>
  <c r="N207"/>
  <c r="O207" s="1"/>
  <c r="Q207" s="1"/>
  <c r="O206"/>
  <c r="Q206" s="1"/>
  <c r="N206"/>
  <c r="N205"/>
  <c r="O205" s="1"/>
  <c r="Q205" s="1"/>
  <c r="O204"/>
  <c r="Q204" s="1"/>
  <c r="N204"/>
  <c r="N203"/>
  <c r="O203" s="1"/>
  <c r="Q203" s="1"/>
  <c r="O202"/>
  <c r="Q202" s="1"/>
  <c r="N202"/>
  <c r="N201"/>
  <c r="O201" s="1"/>
  <c r="Q201" s="1"/>
  <c r="O200"/>
  <c r="Q200" s="1"/>
  <c r="N200"/>
  <c r="N199"/>
  <c r="O199" s="1"/>
  <c r="Q199" s="1"/>
  <c r="O198"/>
  <c r="Q198" s="1"/>
  <c r="N198"/>
  <c r="N197"/>
  <c r="O197" s="1"/>
  <c r="Q197" s="1"/>
  <c r="O196"/>
  <c r="Q196" s="1"/>
  <c r="N196"/>
  <c r="N195"/>
  <c r="O195" s="1"/>
  <c r="Q195" s="1"/>
  <c r="O194"/>
  <c r="Q194" s="1"/>
  <c r="N194"/>
  <c r="N193"/>
  <c r="O193" s="1"/>
  <c r="Q193" s="1"/>
  <c r="O192"/>
  <c r="Q192" s="1"/>
  <c r="N192"/>
  <c r="N191"/>
  <c r="O191" s="1"/>
  <c r="Q191" s="1"/>
  <c r="O190"/>
  <c r="Q190" s="1"/>
  <c r="N190"/>
  <c r="N189"/>
  <c r="O189" s="1"/>
  <c r="Q189" s="1"/>
  <c r="O188"/>
  <c r="Q188" s="1"/>
  <c r="N188"/>
  <c r="N187"/>
  <c r="O187" s="1"/>
  <c r="Q187" s="1"/>
  <c r="O186"/>
  <c r="Q186" s="1"/>
  <c r="N186"/>
  <c r="N185"/>
  <c r="O185" s="1"/>
  <c r="Q185" s="1"/>
  <c r="O184"/>
  <c r="Q184" s="1"/>
  <c r="N184"/>
  <c r="N183"/>
  <c r="O183" s="1"/>
  <c r="Q183" s="1"/>
  <c r="O182"/>
  <c r="Q182" s="1"/>
  <c r="N182"/>
  <c r="N181"/>
  <c r="O181" s="1"/>
  <c r="Q181" s="1"/>
  <c r="O180"/>
  <c r="Q180" s="1"/>
  <c r="N180"/>
  <c r="N179"/>
  <c r="O179" s="1"/>
  <c r="Q179" s="1"/>
  <c r="O178"/>
  <c r="Q178" s="1"/>
  <c r="N178"/>
  <c r="N177"/>
  <c r="O177" s="1"/>
  <c r="Q177" s="1"/>
  <c r="O176"/>
  <c r="Q176" s="1"/>
  <c r="N176"/>
  <c r="N175"/>
  <c r="O175" s="1"/>
  <c r="Q175" s="1"/>
  <c r="O174"/>
  <c r="Q174" s="1"/>
  <c r="N174"/>
  <c r="N173"/>
  <c r="O173" s="1"/>
  <c r="Q173" s="1"/>
  <c r="O172"/>
  <c r="Q172" s="1"/>
  <c r="N172"/>
  <c r="N171"/>
  <c r="O171" s="1"/>
  <c r="Q171" s="1"/>
  <c r="O170"/>
  <c r="Q170" s="1"/>
  <c r="N170"/>
  <c r="N169"/>
  <c r="O169" s="1"/>
  <c r="Q169" s="1"/>
  <c r="O168"/>
  <c r="Q168" s="1"/>
  <c r="N168"/>
  <c r="N167"/>
  <c r="O167" s="1"/>
  <c r="Q167" s="1"/>
  <c r="O166"/>
  <c r="Q166" s="1"/>
  <c r="N166"/>
  <c r="N165"/>
  <c r="O165" s="1"/>
  <c r="Q165" s="1"/>
  <c r="O164"/>
  <c r="Q164" s="1"/>
  <c r="N164"/>
  <c r="N163"/>
  <c r="O163" s="1"/>
  <c r="Q163" s="1"/>
  <c r="O162"/>
  <c r="Q162" s="1"/>
  <c r="N162"/>
  <c r="N161"/>
  <c r="O161" s="1"/>
  <c r="Q161" s="1"/>
  <c r="O160"/>
  <c r="Q160" s="1"/>
  <c r="N160"/>
  <c r="N159"/>
  <c r="O159" s="1"/>
  <c r="Q159" s="1"/>
  <c r="O158"/>
  <c r="Q158" s="1"/>
  <c r="N158"/>
  <c r="N157"/>
  <c r="O157" s="1"/>
  <c r="Q157" s="1"/>
  <c r="O156"/>
  <c r="Q156" s="1"/>
  <c r="N156"/>
  <c r="N155"/>
  <c r="O155" s="1"/>
  <c r="Q155" s="1"/>
  <c r="O154"/>
  <c r="Q154" s="1"/>
  <c r="N154"/>
  <c r="N153"/>
  <c r="O153" s="1"/>
  <c r="Q153" s="1"/>
  <c r="O152"/>
  <c r="Q152" s="1"/>
  <c r="N152"/>
  <c r="N151"/>
  <c r="O151" s="1"/>
  <c r="Q151" s="1"/>
  <c r="O150"/>
  <c r="Q150" s="1"/>
  <c r="N150"/>
  <c r="N149"/>
  <c r="O149" s="1"/>
  <c r="Q149" s="1"/>
  <c r="O148"/>
  <c r="Q148" s="1"/>
  <c r="N148"/>
  <c r="N147"/>
  <c r="O147" s="1"/>
  <c r="Q147" s="1"/>
  <c r="O146"/>
  <c r="Q146" s="1"/>
  <c r="N146"/>
  <c r="N145"/>
  <c r="O145" s="1"/>
  <c r="Q145" s="1"/>
  <c r="O144"/>
  <c r="Q144" s="1"/>
  <c r="N144"/>
  <c r="N143"/>
  <c r="O143" s="1"/>
  <c r="Q143" s="1"/>
  <c r="O142"/>
  <c r="Q142" s="1"/>
  <c r="N142"/>
  <c r="N141"/>
  <c r="O141" s="1"/>
  <c r="Q141" s="1"/>
  <c r="O140"/>
  <c r="Q140" s="1"/>
  <c r="N140"/>
  <c r="N139"/>
  <c r="O139" s="1"/>
  <c r="Q139" s="1"/>
  <c r="O138"/>
  <c r="Q138" s="1"/>
  <c r="N138"/>
  <c r="N137"/>
  <c r="O137" s="1"/>
  <c r="Q137" s="1"/>
  <c r="O136"/>
  <c r="Q136" s="1"/>
  <c r="N136"/>
  <c r="N135"/>
  <c r="O135" s="1"/>
  <c r="Q135" s="1"/>
  <c r="O134"/>
  <c r="Q134" s="1"/>
  <c r="N134"/>
  <c r="N133"/>
  <c r="O133" s="1"/>
  <c r="Q133" s="1"/>
  <c r="O132"/>
  <c r="Q132" s="1"/>
  <c r="N132"/>
  <c r="N131"/>
  <c r="O131" s="1"/>
  <c r="Q131" s="1"/>
  <c r="O130"/>
  <c r="Q130" s="1"/>
  <c r="N130"/>
  <c r="N129"/>
  <c r="O129" s="1"/>
  <c r="Q129" s="1"/>
  <c r="O128"/>
  <c r="Q128" s="1"/>
  <c r="N128"/>
  <c r="N127"/>
  <c r="O127" s="1"/>
  <c r="Q127" s="1"/>
  <c r="O126"/>
  <c r="Q126" s="1"/>
  <c r="N126"/>
  <c r="N125"/>
  <c r="O125" s="1"/>
  <c r="Q125" s="1"/>
  <c r="O124"/>
  <c r="Q124" s="1"/>
  <c r="N124"/>
  <c r="N123"/>
  <c r="O123" s="1"/>
  <c r="Q123" s="1"/>
  <c r="O122"/>
  <c r="Q122" s="1"/>
  <c r="N122"/>
  <c r="N121"/>
  <c r="O121" s="1"/>
  <c r="Q121" s="1"/>
  <c r="O120"/>
  <c r="Q120" s="1"/>
  <c r="N120"/>
  <c r="N119"/>
  <c r="O119" s="1"/>
  <c r="Q119" s="1"/>
  <c r="O118"/>
  <c r="Q118" s="1"/>
  <c r="N118"/>
  <c r="N117"/>
  <c r="O117" s="1"/>
  <c r="Q117" s="1"/>
  <c r="O116"/>
  <c r="Q116" s="1"/>
  <c r="N116"/>
  <c r="N115"/>
  <c r="O115" s="1"/>
  <c r="Q115" s="1"/>
  <c r="O114"/>
  <c r="Q114" s="1"/>
  <c r="N114"/>
  <c r="N113"/>
  <c r="O113" s="1"/>
  <c r="Q113" s="1"/>
  <c r="O112"/>
  <c r="Q112" s="1"/>
  <c r="N112"/>
  <c r="N111"/>
  <c r="O111" s="1"/>
  <c r="Q111" s="1"/>
  <c r="K111"/>
  <c r="N110"/>
  <c r="O110" s="1"/>
  <c r="Q110" s="1"/>
  <c r="O109"/>
  <c r="Q109" s="1"/>
  <c r="N109"/>
  <c r="N108"/>
  <c r="O108" s="1"/>
  <c r="Q108" s="1"/>
  <c r="O107"/>
  <c r="Q107" s="1"/>
  <c r="N107"/>
  <c r="N106"/>
  <c r="O106" s="1"/>
  <c r="Q106" s="1"/>
  <c r="O105"/>
  <c r="Q105" s="1"/>
  <c r="N105"/>
  <c r="N104"/>
  <c r="O104" s="1"/>
  <c r="Q104" s="1"/>
  <c r="O103"/>
  <c r="Q103" s="1"/>
  <c r="N103"/>
  <c r="N102"/>
  <c r="O102" s="1"/>
  <c r="Q102" s="1"/>
  <c r="O101"/>
  <c r="Q101" s="1"/>
  <c r="N101"/>
  <c r="N100"/>
  <c r="O100" s="1"/>
  <c r="Q100" s="1"/>
  <c r="O99"/>
  <c r="Q99" s="1"/>
  <c r="N99"/>
  <c r="N98"/>
  <c r="O98" s="1"/>
  <c r="Q98" s="1"/>
  <c r="K97"/>
  <c r="N97" s="1"/>
  <c r="O97" s="1"/>
  <c r="Q97" s="1"/>
  <c r="O96"/>
  <c r="Q96" s="1"/>
  <c r="N96"/>
  <c r="N95"/>
  <c r="O95" s="1"/>
  <c r="Q95" s="1"/>
  <c r="O94"/>
  <c r="Q94" s="1"/>
  <c r="N94"/>
  <c r="N93"/>
  <c r="O93" s="1"/>
  <c r="Q93" s="1"/>
  <c r="O92"/>
  <c r="Q92" s="1"/>
  <c r="N92"/>
  <c r="N91"/>
  <c r="O91" s="1"/>
  <c r="Q91" s="1"/>
  <c r="O90"/>
  <c r="Q90" s="1"/>
  <c r="N90"/>
  <c r="N89"/>
  <c r="O89" s="1"/>
  <c r="Q89" s="1"/>
  <c r="O88"/>
  <c r="Q88" s="1"/>
  <c r="N88"/>
  <c r="N87"/>
  <c r="O87" s="1"/>
  <c r="Q87" s="1"/>
  <c r="O86"/>
  <c r="Q86" s="1"/>
  <c r="N86"/>
  <c r="N85"/>
  <c r="O85" s="1"/>
  <c r="Q85" s="1"/>
  <c r="O84"/>
  <c r="Q84" s="1"/>
  <c r="N84"/>
  <c r="N83"/>
  <c r="O83" s="1"/>
  <c r="Q83" s="1"/>
  <c r="O82"/>
  <c r="Q82" s="1"/>
  <c r="N82"/>
  <c r="N81"/>
  <c r="O81" s="1"/>
  <c r="Q81" s="1"/>
  <c r="O80"/>
  <c r="Q80" s="1"/>
  <c r="N80"/>
  <c r="N79"/>
  <c r="O79" s="1"/>
  <c r="Q79" s="1"/>
  <c r="N78"/>
  <c r="O78" s="1"/>
  <c r="Q78" s="1"/>
  <c r="N77"/>
  <c r="O77" s="1"/>
  <c r="Q77" s="1"/>
  <c r="N76"/>
  <c r="O76" s="1"/>
  <c r="Q76" s="1"/>
  <c r="N75"/>
  <c r="O75" s="1"/>
  <c r="Q75" s="1"/>
  <c r="N74"/>
  <c r="O74" s="1"/>
  <c r="Q74" s="1"/>
  <c r="N73"/>
  <c r="O73" s="1"/>
  <c r="Q73" s="1"/>
  <c r="O72"/>
  <c r="Q72" s="1"/>
  <c r="N72"/>
  <c r="N71"/>
  <c r="O71" s="1"/>
  <c r="Q71" s="1"/>
  <c r="O70"/>
  <c r="Q70" s="1"/>
  <c r="N70"/>
  <c r="N69"/>
  <c r="O69" s="1"/>
  <c r="Q69" s="1"/>
  <c r="N68"/>
  <c r="O68" s="1"/>
  <c r="Q68" s="1"/>
  <c r="N67"/>
  <c r="O67" s="1"/>
  <c r="Q67" s="1"/>
  <c r="N66"/>
  <c r="O66" s="1"/>
  <c r="Q66" s="1"/>
  <c r="N65"/>
  <c r="O65" s="1"/>
  <c r="Q65" s="1"/>
  <c r="N64"/>
  <c r="O64" s="1"/>
  <c r="Q64" s="1"/>
  <c r="O63"/>
  <c r="Q63" s="1"/>
  <c r="N63"/>
  <c r="N62"/>
  <c r="O62" s="1"/>
  <c r="Q62" s="1"/>
  <c r="O61"/>
  <c r="Q61" s="1"/>
  <c r="N61"/>
  <c r="N60"/>
  <c r="O60" s="1"/>
  <c r="Q60" s="1"/>
  <c r="O59"/>
  <c r="Q59" s="1"/>
  <c r="N59"/>
  <c r="N58"/>
  <c r="O58" s="1"/>
  <c r="Q58" s="1"/>
  <c r="O57"/>
  <c r="Q57" s="1"/>
  <c r="N57"/>
  <c r="N56"/>
  <c r="O56" s="1"/>
  <c r="Q56" s="1"/>
  <c r="O55"/>
  <c r="Q55" s="1"/>
  <c r="N55"/>
  <c r="N54"/>
  <c r="O54" s="1"/>
  <c r="Q54" s="1"/>
  <c r="O53"/>
  <c r="Q53" s="1"/>
  <c r="N53"/>
  <c r="N52"/>
  <c r="O52" s="1"/>
  <c r="Q52" s="1"/>
  <c r="O51"/>
  <c r="Q51" s="1"/>
  <c r="N51"/>
  <c r="N50"/>
  <c r="O50" s="1"/>
  <c r="Q50" s="1"/>
  <c r="O49"/>
  <c r="Q49" s="1"/>
  <c r="N49"/>
  <c r="N48"/>
  <c r="O48" s="1"/>
  <c r="Q48" s="1"/>
  <c r="O47"/>
  <c r="Q47" s="1"/>
  <c r="N47"/>
  <c r="N46"/>
  <c r="O46" s="1"/>
  <c r="Q46" s="1"/>
  <c r="O45"/>
  <c r="Q45" s="1"/>
  <c r="N45"/>
  <c r="N44"/>
  <c r="O44" s="1"/>
  <c r="Q44" s="1"/>
  <c r="K43"/>
  <c r="N43" s="1"/>
  <c r="O43" s="1"/>
  <c r="Q43" s="1"/>
  <c r="O42"/>
  <c r="Q42" s="1"/>
  <c r="N42"/>
  <c r="N41"/>
  <c r="O41" s="1"/>
  <c r="Q41" s="1"/>
  <c r="O40"/>
  <c r="Q40" s="1"/>
  <c r="N40"/>
  <c r="N39"/>
  <c r="O39" s="1"/>
  <c r="Q39" s="1"/>
  <c r="O38"/>
  <c r="Q38" s="1"/>
  <c r="N38"/>
  <c r="N37"/>
  <c r="O37" s="1"/>
  <c r="Q37" s="1"/>
  <c r="O36"/>
  <c r="Q36" s="1"/>
  <c r="N36"/>
  <c r="N35"/>
  <c r="O35" s="1"/>
  <c r="Q35" s="1"/>
  <c r="O34"/>
  <c r="Q34" s="1"/>
  <c r="N34"/>
  <c r="N33"/>
  <c r="O33" s="1"/>
  <c r="Q33" s="1"/>
  <c r="O32"/>
  <c r="Q32" s="1"/>
  <c r="N32"/>
  <c r="N31"/>
  <c r="O31" s="1"/>
  <c r="Q31" s="1"/>
  <c r="O30"/>
  <c r="Q30" s="1"/>
  <c r="N30"/>
  <c r="N29"/>
  <c r="O29" s="1"/>
  <c r="Q29" s="1"/>
  <c r="O28"/>
  <c r="Q28" s="1"/>
  <c r="N28"/>
  <c r="N27"/>
  <c r="O27" s="1"/>
  <c r="Q27" s="1"/>
  <c r="O26"/>
  <c r="Q26" s="1"/>
  <c r="N26"/>
  <c r="N25"/>
  <c r="O25" s="1"/>
  <c r="Q25" s="1"/>
  <c r="O24"/>
  <c r="Q24" s="1"/>
  <c r="N24"/>
  <c r="N23"/>
  <c r="O23" s="1"/>
  <c r="Q23" s="1"/>
  <c r="O22"/>
  <c r="Q22" s="1"/>
  <c r="N22"/>
  <c r="N21"/>
  <c r="O21" s="1"/>
  <c r="Q21" s="1"/>
  <c r="O20"/>
  <c r="Q20" s="1"/>
  <c r="N20"/>
  <c r="N19"/>
  <c r="O19" s="1"/>
  <c r="Q19" s="1"/>
  <c r="O18"/>
  <c r="Q18" s="1"/>
  <c r="N18"/>
  <c r="N17"/>
  <c r="O17" s="1"/>
  <c r="Q17" s="1"/>
  <c r="O16"/>
  <c r="Q16" s="1"/>
  <c r="N16"/>
  <c r="N15"/>
  <c r="O15" s="1"/>
  <c r="Q15" s="1"/>
  <c r="O14"/>
  <c r="Q14" s="1"/>
  <c r="N14"/>
  <c r="N13"/>
  <c r="O13" s="1"/>
  <c r="Q13" s="1"/>
  <c r="O12"/>
  <c r="Q12" s="1"/>
  <c r="N12"/>
  <c r="N11"/>
  <c r="O11" s="1"/>
  <c r="Q11" s="1"/>
  <c r="N10"/>
  <c r="O10" s="1"/>
  <c r="Q10" s="1"/>
  <c r="N9"/>
  <c r="O9" s="1"/>
  <c r="Q9" s="1"/>
  <c r="N8"/>
  <c r="O8" s="1"/>
  <c r="Q8" s="1"/>
  <c r="N7"/>
  <c r="O7" s="1"/>
  <c r="Q7" s="1"/>
  <c r="N6"/>
  <c r="O6" s="1"/>
  <c r="Q6" s="1"/>
  <c r="N5"/>
  <c r="O5" s="1"/>
  <c r="Q5" s="1"/>
  <c r="O4"/>
  <c r="Q4" s="1"/>
  <c r="N4"/>
  <c r="N3"/>
  <c r="O3" s="1"/>
  <c r="Q3" s="1"/>
  <c r="M1881" i="100"/>
  <c r="N1881" s="1"/>
  <c r="N1880"/>
  <c r="M1880"/>
  <c r="N1879"/>
  <c r="M1879"/>
  <c r="N1878"/>
  <c r="M1878"/>
  <c r="N1877"/>
  <c r="M1877"/>
  <c r="N1876"/>
  <c r="M1876"/>
  <c r="N1875"/>
  <c r="M1875"/>
  <c r="N1874"/>
  <c r="M1874"/>
  <c r="N1873"/>
  <c r="M1873"/>
  <c r="N1872"/>
  <c r="M1872"/>
  <c r="N1871"/>
  <c r="M1871"/>
  <c r="N1870"/>
  <c r="M1870"/>
  <c r="N1869"/>
  <c r="M1869"/>
  <c r="N1868"/>
  <c r="M1868"/>
  <c r="N1867"/>
  <c r="M1867"/>
  <c r="N1866"/>
  <c r="M1866"/>
  <c r="N1865"/>
  <c r="M1865"/>
  <c r="M1864"/>
  <c r="N1864" s="1"/>
  <c r="M1863"/>
  <c r="N1863" s="1"/>
  <c r="M1862"/>
  <c r="N1862" s="1"/>
  <c r="M1861"/>
  <c r="N1861" s="1"/>
  <c r="M1860"/>
  <c r="N1860" s="1"/>
  <c r="M1859"/>
  <c r="N1859" s="1"/>
  <c r="M1858"/>
  <c r="N1858" s="1"/>
  <c r="M1857"/>
  <c r="N1857" s="1"/>
  <c r="M1856"/>
  <c r="N1856" s="1"/>
  <c r="M1855"/>
  <c r="N1855" s="1"/>
  <c r="K1854"/>
  <c r="M1854" s="1"/>
  <c r="N1854" s="1"/>
  <c r="K1853"/>
  <c r="M1853" s="1"/>
  <c r="N1853" s="1"/>
  <c r="M1852"/>
  <c r="N1852" s="1"/>
  <c r="K1852"/>
  <c r="K1851"/>
  <c r="M1851" s="1"/>
  <c r="N1851" s="1"/>
  <c r="M1850"/>
  <c r="N1850" s="1"/>
  <c r="M1849"/>
  <c r="N1849" s="1"/>
  <c r="M1848"/>
  <c r="N1848" s="1"/>
  <c r="M1847"/>
  <c r="N1847" s="1"/>
  <c r="M1846"/>
  <c r="N1846" s="1"/>
  <c r="M1845"/>
  <c r="N1845" s="1"/>
  <c r="M1844"/>
  <c r="N1844" s="1"/>
  <c r="M1843"/>
  <c r="N1843" s="1"/>
  <c r="M1842"/>
  <c r="N1842" s="1"/>
  <c r="M1841"/>
  <c r="N1841" s="1"/>
  <c r="M1840"/>
  <c r="N1840" s="1"/>
  <c r="M1839"/>
  <c r="N1839" s="1"/>
  <c r="M1838"/>
  <c r="N1838" s="1"/>
  <c r="M1837"/>
  <c r="N1837" s="1"/>
  <c r="M1836"/>
  <c r="N1836" s="1"/>
  <c r="M1835"/>
  <c r="N1835" s="1"/>
  <c r="M1834"/>
  <c r="N1834" s="1"/>
  <c r="M1833"/>
  <c r="N1833" s="1"/>
  <c r="M1832"/>
  <c r="N1832" s="1"/>
  <c r="M1831"/>
  <c r="N1831" s="1"/>
  <c r="M1830"/>
  <c r="N1830" s="1"/>
  <c r="M1829"/>
  <c r="N1829" s="1"/>
  <c r="M1828"/>
  <c r="N1828" s="1"/>
  <c r="M1827"/>
  <c r="N1827" s="1"/>
  <c r="M1826"/>
  <c r="N1826" s="1"/>
  <c r="M1825"/>
  <c r="N1825" s="1"/>
  <c r="M1824"/>
  <c r="N1824" s="1"/>
  <c r="M1823"/>
  <c r="N1823" s="1"/>
  <c r="M1822"/>
  <c r="N1822" s="1"/>
  <c r="M1821"/>
  <c r="N1821" s="1"/>
  <c r="K1821"/>
  <c r="K1820"/>
  <c r="M1820" s="1"/>
  <c r="N1820" s="1"/>
  <c r="M1819"/>
  <c r="N1819" s="1"/>
  <c r="M1818"/>
  <c r="N1818" s="1"/>
  <c r="M1817"/>
  <c r="N1817" s="1"/>
  <c r="M1816"/>
  <c r="N1816" s="1"/>
  <c r="M1815"/>
  <c r="N1815" s="1"/>
  <c r="M1814"/>
  <c r="N1814" s="1"/>
  <c r="M1813"/>
  <c r="N1813" s="1"/>
  <c r="M1812"/>
  <c r="N1812" s="1"/>
  <c r="M1811"/>
  <c r="N1811" s="1"/>
  <c r="M1810"/>
  <c r="N1810" s="1"/>
  <c r="K1810"/>
  <c r="N1809"/>
  <c r="M1809"/>
  <c r="N1808"/>
  <c r="M1808"/>
  <c r="K1807"/>
  <c r="M1807" s="1"/>
  <c r="N1807" s="1"/>
  <c r="M1806"/>
  <c r="N1806" s="1"/>
  <c r="K1806"/>
  <c r="N1805"/>
  <c r="M1805"/>
  <c r="N1804"/>
  <c r="M1804"/>
  <c r="N1803"/>
  <c r="M1803"/>
  <c r="N1802"/>
  <c r="M1802"/>
  <c r="N1801"/>
  <c r="M1801"/>
  <c r="N1800"/>
  <c r="M1800"/>
  <c r="N1799"/>
  <c r="M1799"/>
  <c r="N1798"/>
  <c r="M1798"/>
  <c r="N1797"/>
  <c r="M1797"/>
  <c r="N1796"/>
  <c r="M1796"/>
  <c r="N1795"/>
  <c r="M1795"/>
  <c r="N1794"/>
  <c r="M1794"/>
  <c r="N1793"/>
  <c r="M1793"/>
  <c r="N1792"/>
  <c r="M1792"/>
  <c r="N1791"/>
  <c r="M1791"/>
  <c r="N1790"/>
  <c r="M1790"/>
  <c r="N1789"/>
  <c r="M1789"/>
  <c r="N1788"/>
  <c r="M1788"/>
  <c r="N1787"/>
  <c r="M1787"/>
  <c r="M1786"/>
  <c r="N1786" s="1"/>
  <c r="M1785"/>
  <c r="N1785" s="1"/>
  <c r="M1784"/>
  <c r="N1784" s="1"/>
  <c r="M1783"/>
  <c r="N1783" s="1"/>
  <c r="M1782"/>
  <c r="N1782" s="1"/>
  <c r="M1781"/>
  <c r="N1781" s="1"/>
  <c r="M1780"/>
  <c r="N1780" s="1"/>
  <c r="M1779"/>
  <c r="N1779" s="1"/>
  <c r="M1778"/>
  <c r="N1778" s="1"/>
  <c r="M1777"/>
  <c r="N1777" s="1"/>
  <c r="M1776"/>
  <c r="N1776" s="1"/>
  <c r="M1775"/>
  <c r="N1775" s="1"/>
  <c r="M1774"/>
  <c r="N1774" s="1"/>
  <c r="M1773"/>
  <c r="N1773" s="1"/>
  <c r="M1772"/>
  <c r="N1772" s="1"/>
  <c r="M1771"/>
  <c r="N1771" s="1"/>
  <c r="M1770"/>
  <c r="N1770" s="1"/>
  <c r="M1769"/>
  <c r="N1769" s="1"/>
  <c r="M1768"/>
  <c r="N1768" s="1"/>
  <c r="M1767"/>
  <c r="N1767" s="1"/>
  <c r="M1766"/>
  <c r="N1766" s="1"/>
  <c r="M1765"/>
  <c r="N1765" s="1"/>
  <c r="M1764"/>
  <c r="N1764" s="1"/>
  <c r="M1763"/>
  <c r="N1763" s="1"/>
  <c r="M1762"/>
  <c r="N1762" s="1"/>
  <c r="M1761"/>
  <c r="N1761" s="1"/>
  <c r="M1760"/>
  <c r="N1760" s="1"/>
  <c r="M1759"/>
  <c r="N1759" s="1"/>
  <c r="M1758"/>
  <c r="N1758" s="1"/>
  <c r="M1757"/>
  <c r="N1757" s="1"/>
  <c r="M1756"/>
  <c r="N1756" s="1"/>
  <c r="M1755"/>
  <c r="N1755" s="1"/>
  <c r="M1754"/>
  <c r="N1754" s="1"/>
  <c r="M1753"/>
  <c r="N1753" s="1"/>
  <c r="M1752"/>
  <c r="N1752" s="1"/>
  <c r="M1751"/>
  <c r="N1751" s="1"/>
  <c r="M1750"/>
  <c r="N1750" s="1"/>
  <c r="M1749"/>
  <c r="N1749" s="1"/>
  <c r="M1748"/>
  <c r="N1748" s="1"/>
  <c r="M1747"/>
  <c r="N1747" s="1"/>
  <c r="M1746"/>
  <c r="N1746" s="1"/>
  <c r="M1745"/>
  <c r="N1745" s="1"/>
  <c r="M1744"/>
  <c r="N1744" s="1"/>
  <c r="M1743"/>
  <c r="N1743" s="1"/>
  <c r="M1742"/>
  <c r="N1742" s="1"/>
  <c r="M1741"/>
  <c r="N1741" s="1"/>
  <c r="M1740"/>
  <c r="N1740" s="1"/>
  <c r="M1739"/>
  <c r="N1739" s="1"/>
  <c r="M1738"/>
  <c r="N1738" s="1"/>
  <c r="M1737"/>
  <c r="N1737" s="1"/>
  <c r="M1736"/>
  <c r="N1736" s="1"/>
  <c r="M1735"/>
  <c r="N1735" s="1"/>
  <c r="M1734"/>
  <c r="N1734" s="1"/>
  <c r="M1733"/>
  <c r="N1733" s="1"/>
  <c r="M1732"/>
  <c r="N1732" s="1"/>
  <c r="M1731"/>
  <c r="N1731" s="1"/>
  <c r="M1730"/>
  <c r="N1730" s="1"/>
  <c r="M1729"/>
  <c r="N1729" s="1"/>
  <c r="M1728"/>
  <c r="N1728" s="1"/>
  <c r="M1727"/>
  <c r="N1727" s="1"/>
  <c r="M1726"/>
  <c r="N1726" s="1"/>
  <c r="M1725"/>
  <c r="N1725" s="1"/>
  <c r="M1724"/>
  <c r="N1724" s="1"/>
  <c r="M1723"/>
  <c r="N1723" s="1"/>
  <c r="M1722"/>
  <c r="N1722" s="1"/>
  <c r="M1721"/>
  <c r="N1721" s="1"/>
  <c r="M1720"/>
  <c r="N1720" s="1"/>
  <c r="M1719"/>
  <c r="N1719" s="1"/>
  <c r="M1718"/>
  <c r="N1718" s="1"/>
  <c r="M1717"/>
  <c r="N1717" s="1"/>
  <c r="M1716"/>
  <c r="N1716" s="1"/>
  <c r="M1715"/>
  <c r="N1715" s="1"/>
  <c r="M1714"/>
  <c r="N1714" s="1"/>
  <c r="M1713"/>
  <c r="N1713" s="1"/>
  <c r="M1712"/>
  <c r="N1712" s="1"/>
  <c r="M1711"/>
  <c r="N1711" s="1"/>
  <c r="M1710"/>
  <c r="N1710" s="1"/>
  <c r="M1709"/>
  <c r="N1709" s="1"/>
  <c r="M1708"/>
  <c r="N1708" s="1"/>
  <c r="M1707"/>
  <c r="N1707" s="1"/>
  <c r="M1706"/>
  <c r="N1706" s="1"/>
  <c r="M1705"/>
  <c r="N1705" s="1"/>
  <c r="M1704"/>
  <c r="N1704" s="1"/>
  <c r="M1703"/>
  <c r="N1703" s="1"/>
  <c r="M1702"/>
  <c r="N1702" s="1"/>
  <c r="M1701"/>
  <c r="N1701" s="1"/>
  <c r="M1700"/>
  <c r="N1700" s="1"/>
  <c r="M1699"/>
  <c r="N1699" s="1"/>
  <c r="M1698"/>
  <c r="N1698" s="1"/>
  <c r="M1697"/>
  <c r="N1697" s="1"/>
  <c r="M1696"/>
  <c r="N1696" s="1"/>
  <c r="M1695"/>
  <c r="N1695" s="1"/>
  <c r="M1694"/>
  <c r="N1694" s="1"/>
  <c r="M1693"/>
  <c r="N1693" s="1"/>
  <c r="M1692"/>
  <c r="N1692" s="1"/>
  <c r="M1691"/>
  <c r="N1691" s="1"/>
  <c r="M1690"/>
  <c r="N1690" s="1"/>
  <c r="M1689"/>
  <c r="N1689" s="1"/>
  <c r="M1688"/>
  <c r="N1688" s="1"/>
  <c r="M1687"/>
  <c r="N1687" s="1"/>
  <c r="M1686"/>
  <c r="N1686" s="1"/>
  <c r="M1685"/>
  <c r="N1685" s="1"/>
  <c r="M1684"/>
  <c r="N1684" s="1"/>
  <c r="M1683"/>
  <c r="N1683" s="1"/>
  <c r="M1682"/>
  <c r="N1682" s="1"/>
  <c r="M1681"/>
  <c r="N1681" s="1"/>
  <c r="M1680"/>
  <c r="N1680" s="1"/>
  <c r="M1679"/>
  <c r="N1679" s="1"/>
  <c r="M1678"/>
  <c r="N1678" s="1"/>
  <c r="M1677"/>
  <c r="N1677" s="1"/>
  <c r="M1676"/>
  <c r="N1676" s="1"/>
  <c r="M1675"/>
  <c r="N1675" s="1"/>
  <c r="M1674"/>
  <c r="N1674" s="1"/>
  <c r="M1673"/>
  <c r="N1673" s="1"/>
  <c r="M1672"/>
  <c r="N1672" s="1"/>
  <c r="M1671"/>
  <c r="N1671" s="1"/>
  <c r="M1670"/>
  <c r="N1670" s="1"/>
  <c r="M1669"/>
  <c r="N1669" s="1"/>
  <c r="M1668"/>
  <c r="N1668" s="1"/>
  <c r="M1667"/>
  <c r="N1667" s="1"/>
  <c r="M1666"/>
  <c r="N1666" s="1"/>
  <c r="M1665"/>
  <c r="N1665" s="1"/>
  <c r="M1664"/>
  <c r="N1664" s="1"/>
  <c r="M1663"/>
  <c r="N1663" s="1"/>
  <c r="M1662"/>
  <c r="N1662" s="1"/>
  <c r="M1661"/>
  <c r="N1661" s="1"/>
  <c r="M1660"/>
  <c r="N1660" s="1"/>
  <c r="M1659"/>
  <c r="N1659" s="1"/>
  <c r="M1658"/>
  <c r="N1658" s="1"/>
  <c r="M1657"/>
  <c r="N1657" s="1"/>
  <c r="M1656"/>
  <c r="N1656" s="1"/>
  <c r="M1655"/>
  <c r="N1655" s="1"/>
  <c r="M1654"/>
  <c r="N1654" s="1"/>
  <c r="M1653"/>
  <c r="N1653" s="1"/>
  <c r="M1652"/>
  <c r="N1652" s="1"/>
  <c r="M1651"/>
  <c r="N1651" s="1"/>
  <c r="M1650"/>
  <c r="N1650" s="1"/>
  <c r="M1649"/>
  <c r="N1649" s="1"/>
  <c r="M1648"/>
  <c r="N1648" s="1"/>
  <c r="M1647"/>
  <c r="N1647" s="1"/>
  <c r="M1646"/>
  <c r="N1646" s="1"/>
  <c r="M1645"/>
  <c r="N1645" s="1"/>
  <c r="M1644"/>
  <c r="N1644" s="1"/>
  <c r="M1643"/>
  <c r="N1643" s="1"/>
  <c r="M1642"/>
  <c r="N1642" s="1"/>
  <c r="M1641"/>
  <c r="N1641" s="1"/>
  <c r="M1640"/>
  <c r="N1640" s="1"/>
  <c r="M1639"/>
  <c r="N1639" s="1"/>
  <c r="M1638"/>
  <c r="N1638" s="1"/>
  <c r="M1637"/>
  <c r="N1637" s="1"/>
  <c r="M1636"/>
  <c r="N1636" s="1"/>
  <c r="M1635"/>
  <c r="N1635" s="1"/>
  <c r="M1634"/>
  <c r="N1634" s="1"/>
  <c r="M1633"/>
  <c r="N1633" s="1"/>
  <c r="M1632"/>
  <c r="N1632" s="1"/>
  <c r="M1631"/>
  <c r="N1631" s="1"/>
  <c r="M1630"/>
  <c r="N1630" s="1"/>
  <c r="M1629"/>
  <c r="N1629" s="1"/>
  <c r="M1628"/>
  <c r="N1628" s="1"/>
  <c r="M1627"/>
  <c r="N1627" s="1"/>
  <c r="M1626"/>
  <c r="N1626" s="1"/>
  <c r="M1625"/>
  <c r="N1625" s="1"/>
  <c r="M1624"/>
  <c r="N1624" s="1"/>
  <c r="M1623"/>
  <c r="N1623" s="1"/>
  <c r="M1622"/>
  <c r="N1622" s="1"/>
  <c r="M1621"/>
  <c r="N1621" s="1"/>
  <c r="M1620"/>
  <c r="N1620" s="1"/>
  <c r="M1619"/>
  <c r="N1619" s="1"/>
  <c r="M1618"/>
  <c r="N1618" s="1"/>
  <c r="M1617"/>
  <c r="N1617" s="1"/>
  <c r="M1616"/>
  <c r="N1616" s="1"/>
  <c r="M1615"/>
  <c r="N1615" s="1"/>
  <c r="M1614"/>
  <c r="N1614" s="1"/>
  <c r="M1613"/>
  <c r="N1613" s="1"/>
  <c r="M1612"/>
  <c r="N1612" s="1"/>
  <c r="M1611"/>
  <c r="N1611" s="1"/>
  <c r="M1610"/>
  <c r="N1610" s="1"/>
  <c r="M1609"/>
  <c r="N1609" s="1"/>
  <c r="M1608"/>
  <c r="N1608" s="1"/>
  <c r="M1607"/>
  <c r="N1607" s="1"/>
  <c r="M1606"/>
  <c r="N1606" s="1"/>
  <c r="M1605"/>
  <c r="N1605" s="1"/>
  <c r="M1604"/>
  <c r="N1604" s="1"/>
  <c r="M1603"/>
  <c r="N1603" s="1"/>
  <c r="M1602"/>
  <c r="N1602" s="1"/>
  <c r="M1601"/>
  <c r="N1601" s="1"/>
  <c r="M1600"/>
  <c r="N1600" s="1"/>
  <c r="M1599"/>
  <c r="N1599" s="1"/>
  <c r="M1598"/>
  <c r="N1598" s="1"/>
  <c r="M1597"/>
  <c r="N1597" s="1"/>
  <c r="M1596"/>
  <c r="N1596" s="1"/>
  <c r="M1595"/>
  <c r="N1595" s="1"/>
  <c r="M1594"/>
  <c r="N1594" s="1"/>
  <c r="M1593"/>
  <c r="N1593" s="1"/>
  <c r="M1592"/>
  <c r="N1592" s="1"/>
  <c r="M1591"/>
  <c r="N1591" s="1"/>
  <c r="M1590"/>
  <c r="N1590" s="1"/>
  <c r="M1589"/>
  <c r="N1589" s="1"/>
  <c r="M1588"/>
  <c r="N1588" s="1"/>
  <c r="M1587"/>
  <c r="N1587" s="1"/>
  <c r="M1586"/>
  <c r="N1586" s="1"/>
  <c r="M1585"/>
  <c r="N1585" s="1"/>
  <c r="M1584"/>
  <c r="N1584" s="1"/>
  <c r="M1583"/>
  <c r="N1583" s="1"/>
  <c r="M1582"/>
  <c r="N1582" s="1"/>
  <c r="M1581"/>
  <c r="N1581" s="1"/>
  <c r="M1580"/>
  <c r="N1580" s="1"/>
  <c r="M1579"/>
  <c r="N1579" s="1"/>
  <c r="M1578"/>
  <c r="N1578" s="1"/>
  <c r="M1577"/>
  <c r="N1577" s="1"/>
  <c r="M1576"/>
  <c r="N1576" s="1"/>
  <c r="M1575"/>
  <c r="N1575" s="1"/>
  <c r="M1574"/>
  <c r="N1574" s="1"/>
  <c r="M1573"/>
  <c r="N1573" s="1"/>
  <c r="M1572"/>
  <c r="N1572" s="1"/>
  <c r="M1571"/>
  <c r="N1571" s="1"/>
  <c r="M1570"/>
  <c r="N1570" s="1"/>
  <c r="M1569"/>
  <c r="N1569" s="1"/>
  <c r="M1568"/>
  <c r="N1568" s="1"/>
  <c r="M1567"/>
  <c r="N1567" s="1"/>
  <c r="M1566"/>
  <c r="N1566" s="1"/>
  <c r="M1565"/>
  <c r="N1565" s="1"/>
  <c r="M1564"/>
  <c r="N1564" s="1"/>
  <c r="M1563"/>
  <c r="N1563" s="1"/>
  <c r="M1562"/>
  <c r="N1562" s="1"/>
  <c r="M1561"/>
  <c r="N1561" s="1"/>
  <c r="M1560"/>
  <c r="N1560" s="1"/>
  <c r="M1559"/>
  <c r="N1559" s="1"/>
  <c r="M1558"/>
  <c r="N1558" s="1"/>
  <c r="M1557"/>
  <c r="N1557" s="1"/>
  <c r="M1556"/>
  <c r="N1556" s="1"/>
  <c r="M1555"/>
  <c r="N1555" s="1"/>
  <c r="M1554"/>
  <c r="N1554" s="1"/>
  <c r="M1553"/>
  <c r="N1553" s="1"/>
  <c r="M1552"/>
  <c r="N1552" s="1"/>
  <c r="M1551"/>
  <c r="N1551" s="1"/>
  <c r="M1550"/>
  <c r="N1550" s="1"/>
  <c r="M1549"/>
  <c r="N1549" s="1"/>
  <c r="M1548"/>
  <c r="N1548" s="1"/>
  <c r="M1547"/>
  <c r="N1547" s="1"/>
  <c r="M1546"/>
  <c r="N1546" s="1"/>
  <c r="M1545"/>
  <c r="N1545" s="1"/>
  <c r="M1544"/>
  <c r="N1544" s="1"/>
  <c r="M1543"/>
  <c r="N1543" s="1"/>
  <c r="M1542"/>
  <c r="N1542" s="1"/>
  <c r="M1541"/>
  <c r="N1541" s="1"/>
  <c r="M1540"/>
  <c r="N1540" s="1"/>
  <c r="M1539"/>
  <c r="N1539" s="1"/>
  <c r="M1538"/>
  <c r="N1538" s="1"/>
  <c r="M1537"/>
  <c r="N1537" s="1"/>
  <c r="M1536"/>
  <c r="N1536" s="1"/>
  <c r="N1535"/>
  <c r="M1535"/>
  <c r="N1534"/>
  <c r="M1534"/>
  <c r="N1533"/>
  <c r="M1533"/>
  <c r="N1532"/>
  <c r="M1532"/>
  <c r="N1531"/>
  <c r="M1531"/>
  <c r="N1530"/>
  <c r="M1530"/>
  <c r="N1529"/>
  <c r="M1529"/>
  <c r="N1528"/>
  <c r="M1528"/>
  <c r="N1527"/>
  <c r="M1527"/>
  <c r="M1526"/>
  <c r="N1526" s="1"/>
  <c r="N1525"/>
  <c r="M1525"/>
  <c r="N1524"/>
  <c r="M1524"/>
  <c r="N1523"/>
  <c r="M1523"/>
  <c r="N1522"/>
  <c r="M1522"/>
  <c r="N1521"/>
  <c r="M1521"/>
  <c r="N1520"/>
  <c r="M1520"/>
  <c r="N1519"/>
  <c r="M1519"/>
  <c r="N1518"/>
  <c r="M1518"/>
  <c r="N1517"/>
  <c r="M1517"/>
  <c r="N1516"/>
  <c r="M1516"/>
  <c r="K1515"/>
  <c r="M1515" s="1"/>
  <c r="N1515" s="1"/>
  <c r="M1514"/>
  <c r="N1514" s="1"/>
  <c r="M1513"/>
  <c r="N1513" s="1"/>
  <c r="M1512"/>
  <c r="N1512" s="1"/>
  <c r="M1511"/>
  <c r="N1511" s="1"/>
  <c r="M1510"/>
  <c r="N1510" s="1"/>
  <c r="M1509"/>
  <c r="N1509" s="1"/>
  <c r="M1508"/>
  <c r="N1508" s="1"/>
  <c r="M1507"/>
  <c r="N1507" s="1"/>
  <c r="M1506"/>
  <c r="N1506" s="1"/>
  <c r="M1505"/>
  <c r="N1505" s="1"/>
  <c r="M1504"/>
  <c r="N1504" s="1"/>
  <c r="M1503"/>
  <c r="N1503" s="1"/>
  <c r="M1502"/>
  <c r="N1502" s="1"/>
  <c r="M1501"/>
  <c r="N1501" s="1"/>
  <c r="M1500"/>
  <c r="N1500" s="1"/>
  <c r="M1499"/>
  <c r="N1499" s="1"/>
  <c r="M1498"/>
  <c r="N1498" s="1"/>
  <c r="M1497"/>
  <c r="N1497" s="1"/>
  <c r="M1496"/>
  <c r="N1496" s="1"/>
  <c r="M1495"/>
  <c r="N1495" s="1"/>
  <c r="M1494"/>
  <c r="N1494" s="1"/>
  <c r="M1493"/>
  <c r="N1493" s="1"/>
  <c r="M1492"/>
  <c r="N1492" s="1"/>
  <c r="M1491"/>
  <c r="N1491" s="1"/>
  <c r="M1490"/>
  <c r="N1490" s="1"/>
  <c r="M1489"/>
  <c r="N1489" s="1"/>
  <c r="M1488"/>
  <c r="N1488" s="1"/>
  <c r="M1487"/>
  <c r="N1487" s="1"/>
  <c r="M1486"/>
  <c r="N1486" s="1"/>
  <c r="M1485"/>
  <c r="N1485" s="1"/>
  <c r="M1484"/>
  <c r="N1484" s="1"/>
  <c r="M1483"/>
  <c r="N1483" s="1"/>
  <c r="M1482"/>
  <c r="N1482" s="1"/>
  <c r="M1481"/>
  <c r="N1481" s="1"/>
  <c r="M1480"/>
  <c r="N1480" s="1"/>
  <c r="M1479"/>
  <c r="N1479" s="1"/>
  <c r="M1478"/>
  <c r="N1478" s="1"/>
  <c r="M1477"/>
  <c r="N1477" s="1"/>
  <c r="M1476"/>
  <c r="N1476" s="1"/>
  <c r="M1475"/>
  <c r="N1475" s="1"/>
  <c r="M1474"/>
  <c r="N1474" s="1"/>
  <c r="M1473"/>
  <c r="N1473" s="1"/>
  <c r="M1472"/>
  <c r="N1472" s="1"/>
  <c r="M1471"/>
  <c r="N1471" s="1"/>
  <c r="M1470"/>
  <c r="N1470" s="1"/>
  <c r="M1469"/>
  <c r="N1469" s="1"/>
  <c r="M1468"/>
  <c r="N1468" s="1"/>
  <c r="M1467"/>
  <c r="N1467" s="1"/>
  <c r="M1466"/>
  <c r="N1466" s="1"/>
  <c r="M1465"/>
  <c r="N1465" s="1"/>
  <c r="M1464"/>
  <c r="N1464" s="1"/>
  <c r="M1463"/>
  <c r="N1463" s="1"/>
  <c r="M1462"/>
  <c r="N1462" s="1"/>
  <c r="M1461"/>
  <c r="N1461" s="1"/>
  <c r="M1460"/>
  <c r="N1460" s="1"/>
  <c r="M1459"/>
  <c r="N1459" s="1"/>
  <c r="M1458"/>
  <c r="N1458" s="1"/>
  <c r="M1457"/>
  <c r="N1457" s="1"/>
  <c r="M1456"/>
  <c r="N1456" s="1"/>
  <c r="M1455"/>
  <c r="N1455" s="1"/>
  <c r="M1454"/>
  <c r="N1454" s="1"/>
  <c r="M1453"/>
  <c r="N1453" s="1"/>
  <c r="M1452"/>
  <c r="N1452" s="1"/>
  <c r="M1451"/>
  <c r="N1451" s="1"/>
  <c r="M1450"/>
  <c r="N1450" s="1"/>
  <c r="M1449"/>
  <c r="N1449" s="1"/>
  <c r="M1448"/>
  <c r="N1448" s="1"/>
  <c r="M1447"/>
  <c r="N1447" s="1"/>
  <c r="M1446"/>
  <c r="N1446" s="1"/>
  <c r="M1445"/>
  <c r="N1445" s="1"/>
  <c r="M1444"/>
  <c r="N1444" s="1"/>
  <c r="M1443"/>
  <c r="N1443" s="1"/>
  <c r="M1442"/>
  <c r="N1442" s="1"/>
  <c r="M1441"/>
  <c r="N1441" s="1"/>
  <c r="M1440"/>
  <c r="N1440" s="1"/>
  <c r="M1439"/>
  <c r="N1439" s="1"/>
  <c r="M1438"/>
  <c r="N1438" s="1"/>
  <c r="M1437"/>
  <c r="N1437" s="1"/>
  <c r="M1436"/>
  <c r="N1436" s="1"/>
  <c r="M1435"/>
  <c r="N1435" s="1"/>
  <c r="M1434"/>
  <c r="N1434" s="1"/>
  <c r="M1433"/>
  <c r="N1433" s="1"/>
  <c r="M1432"/>
  <c r="N1432" s="1"/>
  <c r="M1431"/>
  <c r="N1431" s="1"/>
  <c r="M1430"/>
  <c r="N1430" s="1"/>
  <c r="M1429"/>
  <c r="N1429" s="1"/>
  <c r="M1428"/>
  <c r="N1428" s="1"/>
  <c r="M1427"/>
  <c r="N1427" s="1"/>
  <c r="M1426"/>
  <c r="N1426" s="1"/>
  <c r="M1425"/>
  <c r="N1425" s="1"/>
  <c r="M1424"/>
  <c r="N1424" s="1"/>
  <c r="M1423"/>
  <c r="N1423" s="1"/>
  <c r="M1422"/>
  <c r="N1422" s="1"/>
  <c r="M1421"/>
  <c r="N1421" s="1"/>
  <c r="M1420"/>
  <c r="N1420" s="1"/>
  <c r="M1419"/>
  <c r="N1419" s="1"/>
  <c r="M1418"/>
  <c r="N1418" s="1"/>
  <c r="M1417"/>
  <c r="N1417" s="1"/>
  <c r="M1416"/>
  <c r="N1416" s="1"/>
  <c r="M1415"/>
  <c r="N1415" s="1"/>
  <c r="M1414"/>
  <c r="N1414" s="1"/>
  <c r="M1413"/>
  <c r="N1413" s="1"/>
  <c r="M1412"/>
  <c r="N1412" s="1"/>
  <c r="M1411"/>
  <c r="N1411" s="1"/>
  <c r="M1410"/>
  <c r="N1410" s="1"/>
  <c r="M1409"/>
  <c r="N1409" s="1"/>
  <c r="M1408"/>
  <c r="N1408" s="1"/>
  <c r="M1407"/>
  <c r="N1407" s="1"/>
  <c r="M1406"/>
  <c r="N1406" s="1"/>
  <c r="M1405"/>
  <c r="N1405" s="1"/>
  <c r="M1404"/>
  <c r="N1404" s="1"/>
  <c r="M1403"/>
  <c r="N1403" s="1"/>
  <c r="M1402"/>
  <c r="N1402" s="1"/>
  <c r="M1401"/>
  <c r="N1401" s="1"/>
  <c r="M1400"/>
  <c r="N1400" s="1"/>
  <c r="M1399"/>
  <c r="N1399" s="1"/>
  <c r="M1398"/>
  <c r="N1398" s="1"/>
  <c r="M1397"/>
  <c r="N1397" s="1"/>
  <c r="M1396"/>
  <c r="N1396" s="1"/>
  <c r="M1395"/>
  <c r="N1395" s="1"/>
  <c r="M1394"/>
  <c r="N1394" s="1"/>
  <c r="M1393"/>
  <c r="N1393" s="1"/>
  <c r="M1392"/>
  <c r="N1392" s="1"/>
  <c r="M1391"/>
  <c r="N1391" s="1"/>
  <c r="M1390"/>
  <c r="N1390" s="1"/>
  <c r="M1389"/>
  <c r="N1389" s="1"/>
  <c r="M1388"/>
  <c r="N1388" s="1"/>
  <c r="M1387"/>
  <c r="N1387" s="1"/>
  <c r="M1386"/>
  <c r="N1386" s="1"/>
  <c r="M1385"/>
  <c r="N1385" s="1"/>
  <c r="M1384"/>
  <c r="N1384" s="1"/>
  <c r="M1383"/>
  <c r="N1383" s="1"/>
  <c r="M1382"/>
  <c r="N1382" s="1"/>
  <c r="M1381"/>
  <c r="N1381" s="1"/>
  <c r="M1380"/>
  <c r="N1380" s="1"/>
  <c r="M1379"/>
  <c r="N1379" s="1"/>
  <c r="M1378"/>
  <c r="N1378" s="1"/>
  <c r="M1377"/>
  <c r="N1377" s="1"/>
  <c r="M1376"/>
  <c r="N1376" s="1"/>
  <c r="M1375"/>
  <c r="N1375" s="1"/>
  <c r="M1374"/>
  <c r="N1374" s="1"/>
  <c r="M1373"/>
  <c r="N1373" s="1"/>
  <c r="M1372"/>
  <c r="N1372" s="1"/>
  <c r="M1371"/>
  <c r="N1371" s="1"/>
  <c r="M1370"/>
  <c r="N1370" s="1"/>
  <c r="M1369"/>
  <c r="N1369" s="1"/>
  <c r="M1368"/>
  <c r="N1368" s="1"/>
  <c r="M1367"/>
  <c r="N1367" s="1"/>
  <c r="M1366"/>
  <c r="N1366" s="1"/>
  <c r="M1365"/>
  <c r="N1365" s="1"/>
  <c r="M1364"/>
  <c r="N1364" s="1"/>
  <c r="M1363"/>
  <c r="N1363" s="1"/>
  <c r="M1362"/>
  <c r="N1362" s="1"/>
  <c r="M1361"/>
  <c r="N1361" s="1"/>
  <c r="M1360"/>
  <c r="N1360" s="1"/>
  <c r="M1359"/>
  <c r="N1359" s="1"/>
  <c r="M1358"/>
  <c r="N1358" s="1"/>
  <c r="M1357"/>
  <c r="N1357" s="1"/>
  <c r="M1356"/>
  <c r="N1356" s="1"/>
  <c r="M1355"/>
  <c r="N1355" s="1"/>
  <c r="M1354"/>
  <c r="N1354" s="1"/>
  <c r="M1353"/>
  <c r="N1353" s="1"/>
  <c r="M1352"/>
  <c r="N1352" s="1"/>
  <c r="M1351"/>
  <c r="N1351" s="1"/>
  <c r="M1350"/>
  <c r="N1350" s="1"/>
  <c r="M1349"/>
  <c r="N1349" s="1"/>
  <c r="M1348"/>
  <c r="N1348" s="1"/>
  <c r="M1347"/>
  <c r="N1347" s="1"/>
  <c r="M1346"/>
  <c r="N1346" s="1"/>
  <c r="M1345"/>
  <c r="N1345" s="1"/>
  <c r="M1344"/>
  <c r="N1344" s="1"/>
  <c r="M1343"/>
  <c r="N1343" s="1"/>
  <c r="M1342"/>
  <c r="N1342" s="1"/>
  <c r="M1341"/>
  <c r="N1341" s="1"/>
  <c r="M1340"/>
  <c r="N1340" s="1"/>
  <c r="M1339"/>
  <c r="N1339" s="1"/>
  <c r="M1338"/>
  <c r="N1338" s="1"/>
  <c r="M1337"/>
  <c r="N1337" s="1"/>
  <c r="M1336"/>
  <c r="N1336" s="1"/>
  <c r="M1335"/>
  <c r="N1335" s="1"/>
  <c r="M1334"/>
  <c r="N1334" s="1"/>
  <c r="M1333"/>
  <c r="N1333" s="1"/>
  <c r="M1332"/>
  <c r="N1332" s="1"/>
  <c r="M1331"/>
  <c r="N1331" s="1"/>
  <c r="M1330"/>
  <c r="N1330" s="1"/>
  <c r="M1329"/>
  <c r="N1329" s="1"/>
  <c r="M1328"/>
  <c r="N1328" s="1"/>
  <c r="M1327"/>
  <c r="N1327" s="1"/>
  <c r="M1326"/>
  <c r="N1326" s="1"/>
  <c r="M1325"/>
  <c r="N1325" s="1"/>
  <c r="M1324"/>
  <c r="N1324" s="1"/>
  <c r="M1323"/>
  <c r="N1323" s="1"/>
  <c r="M1322"/>
  <c r="N1322" s="1"/>
  <c r="M1321"/>
  <c r="N1321" s="1"/>
  <c r="M1320"/>
  <c r="N1320" s="1"/>
  <c r="M1319"/>
  <c r="N1319" s="1"/>
  <c r="M1318"/>
  <c r="N1318" s="1"/>
  <c r="M1317"/>
  <c r="N1317" s="1"/>
  <c r="M1316"/>
  <c r="N1316" s="1"/>
  <c r="M1315"/>
  <c r="N1315" s="1"/>
  <c r="M1314"/>
  <c r="N1314" s="1"/>
  <c r="M1313"/>
  <c r="N1313" s="1"/>
  <c r="M1312"/>
  <c r="N1312" s="1"/>
  <c r="M1311"/>
  <c r="N1311" s="1"/>
  <c r="M1310"/>
  <c r="N1310" s="1"/>
  <c r="M1309"/>
  <c r="N1309" s="1"/>
  <c r="M1308"/>
  <c r="N1308" s="1"/>
  <c r="M1307"/>
  <c r="N1307" s="1"/>
  <c r="M1306"/>
  <c r="N1306" s="1"/>
  <c r="M1305"/>
  <c r="N1305" s="1"/>
  <c r="M1304"/>
  <c r="N1304" s="1"/>
  <c r="M1303"/>
  <c r="N1303" s="1"/>
  <c r="M1302"/>
  <c r="N1302" s="1"/>
  <c r="M1301"/>
  <c r="N1301" s="1"/>
  <c r="M1300"/>
  <c r="N1300" s="1"/>
  <c r="M1299"/>
  <c r="N1299" s="1"/>
  <c r="M1298"/>
  <c r="N1298" s="1"/>
  <c r="M1297"/>
  <c r="N1297" s="1"/>
  <c r="M1296"/>
  <c r="N1296" s="1"/>
  <c r="M1295"/>
  <c r="N1295" s="1"/>
  <c r="M1294"/>
  <c r="N1294" s="1"/>
  <c r="M1293"/>
  <c r="N1293" s="1"/>
  <c r="M1292"/>
  <c r="N1292" s="1"/>
  <c r="M1291"/>
  <c r="N1291" s="1"/>
  <c r="M1290"/>
  <c r="N1290" s="1"/>
  <c r="M1289"/>
  <c r="N1289" s="1"/>
  <c r="M1288"/>
  <c r="N1288" s="1"/>
  <c r="M1287"/>
  <c r="N1287" s="1"/>
  <c r="M1286"/>
  <c r="N1286" s="1"/>
  <c r="M1285"/>
  <c r="N1285" s="1"/>
  <c r="M1284"/>
  <c r="N1284" s="1"/>
  <c r="M1283"/>
  <c r="N1283" s="1"/>
  <c r="M1282"/>
  <c r="N1282" s="1"/>
  <c r="M1281"/>
  <c r="N1281" s="1"/>
  <c r="M1280"/>
  <c r="N1280" s="1"/>
  <c r="M1279"/>
  <c r="N1279" s="1"/>
  <c r="M1278"/>
  <c r="N1278" s="1"/>
  <c r="M1277"/>
  <c r="N1277" s="1"/>
  <c r="M1276"/>
  <c r="N1276" s="1"/>
  <c r="M1275"/>
  <c r="N1275" s="1"/>
  <c r="M1274"/>
  <c r="N1274" s="1"/>
  <c r="M1273"/>
  <c r="N1273" s="1"/>
  <c r="M1272"/>
  <c r="N1272" s="1"/>
  <c r="M1271"/>
  <c r="N1271" s="1"/>
  <c r="M1270"/>
  <c r="N1270" s="1"/>
  <c r="M1269"/>
  <c r="N1269" s="1"/>
  <c r="M1268"/>
  <c r="N1268" s="1"/>
  <c r="M1267"/>
  <c r="N1267" s="1"/>
  <c r="M1266"/>
  <c r="N1266" s="1"/>
  <c r="M1265"/>
  <c r="N1265" s="1"/>
  <c r="M1264"/>
  <c r="N1264" s="1"/>
  <c r="M1263"/>
  <c r="N1263" s="1"/>
  <c r="M1262"/>
  <c r="N1262" s="1"/>
  <c r="M1261"/>
  <c r="N1261" s="1"/>
  <c r="M1260"/>
  <c r="N1260" s="1"/>
  <c r="M1259"/>
  <c r="N1259" s="1"/>
  <c r="N1258"/>
  <c r="M1258"/>
  <c r="N1257"/>
  <c r="M1257"/>
  <c r="N1256"/>
  <c r="M1256"/>
  <c r="N1255"/>
  <c r="M1255"/>
  <c r="N1254"/>
  <c r="M1254"/>
  <c r="N1253"/>
  <c r="M1253"/>
  <c r="N1252"/>
  <c r="M1252"/>
  <c r="N1251"/>
  <c r="M1251"/>
  <c r="N1250"/>
  <c r="M1250"/>
  <c r="N1249"/>
  <c r="M1249"/>
  <c r="N1248"/>
  <c r="M1248"/>
  <c r="N1247"/>
  <c r="M1247"/>
  <c r="N1246"/>
  <c r="M1246"/>
  <c r="N1245"/>
  <c r="M1245"/>
  <c r="N1244"/>
  <c r="M1244"/>
  <c r="N1243"/>
  <c r="M1243"/>
  <c r="N1242"/>
  <c r="M1242"/>
  <c r="N1241"/>
  <c r="M1241"/>
  <c r="N1240"/>
  <c r="M1240"/>
  <c r="N1239"/>
  <c r="M1239"/>
  <c r="N1238"/>
  <c r="M1238"/>
  <c r="N1237"/>
  <c r="M1237"/>
  <c r="N1236"/>
  <c r="M1236"/>
  <c r="N1235"/>
  <c r="M1235"/>
  <c r="N1234"/>
  <c r="M1234"/>
  <c r="N1233"/>
  <c r="M1233"/>
  <c r="N1232"/>
  <c r="M1232"/>
  <c r="N1231"/>
  <c r="M1231"/>
  <c r="N1230"/>
  <c r="M1230"/>
  <c r="N1229"/>
  <c r="M1229"/>
  <c r="N1228"/>
  <c r="M1228"/>
  <c r="N1227"/>
  <c r="M1227"/>
  <c r="N1226"/>
  <c r="M1226"/>
  <c r="N1225"/>
  <c r="M1225"/>
  <c r="N1224"/>
  <c r="M1224"/>
  <c r="N1223"/>
  <c r="M1223"/>
  <c r="N1222"/>
  <c r="M1222"/>
  <c r="N1221"/>
  <c r="M1221"/>
  <c r="N1220"/>
  <c r="M1220"/>
  <c r="N1219"/>
  <c r="M1219"/>
  <c r="N1218"/>
  <c r="M1218"/>
  <c r="N1217"/>
  <c r="M1217"/>
  <c r="N1216"/>
  <c r="M1216"/>
  <c r="N1215"/>
  <c r="M1215"/>
  <c r="N1214"/>
  <c r="M1214"/>
  <c r="N1213"/>
  <c r="M1213"/>
  <c r="N1212"/>
  <c r="M1212"/>
  <c r="N1211"/>
  <c r="M1211"/>
  <c r="N1210"/>
  <c r="M1210"/>
  <c r="N1209"/>
  <c r="M1209"/>
  <c r="N1208"/>
  <c r="M1208"/>
  <c r="N1207"/>
  <c r="M1207"/>
  <c r="N1206"/>
  <c r="M1206"/>
  <c r="N1205"/>
  <c r="M1205"/>
  <c r="N1204"/>
  <c r="M1204"/>
  <c r="N1203"/>
  <c r="M1203"/>
  <c r="N1202"/>
  <c r="M1202"/>
  <c r="N1201"/>
  <c r="M1201"/>
  <c r="N1200"/>
  <c r="M1200"/>
  <c r="N1199"/>
  <c r="M1199"/>
  <c r="N1198"/>
  <c r="M1198"/>
  <c r="N1197"/>
  <c r="M1197"/>
  <c r="N1196"/>
  <c r="M1196"/>
  <c r="N1195"/>
  <c r="M1195"/>
  <c r="N1194"/>
  <c r="M1194"/>
  <c r="N1193"/>
  <c r="M1193"/>
  <c r="N1192"/>
  <c r="M1192"/>
  <c r="N1191"/>
  <c r="M1191"/>
  <c r="N1190"/>
  <c r="M1190"/>
  <c r="N1189"/>
  <c r="M1189"/>
  <c r="N1188"/>
  <c r="M1188"/>
  <c r="N1187"/>
  <c r="M1187"/>
  <c r="N1186"/>
  <c r="M1186"/>
  <c r="N1185"/>
  <c r="M1185"/>
  <c r="N1184"/>
  <c r="M1184"/>
  <c r="N1183"/>
  <c r="M1183"/>
  <c r="N1182"/>
  <c r="M1182"/>
  <c r="N1181"/>
  <c r="M1181"/>
  <c r="N1180"/>
  <c r="M1180"/>
  <c r="N1179"/>
  <c r="M1179"/>
  <c r="N1178"/>
  <c r="M1178"/>
  <c r="N1177"/>
  <c r="M1177"/>
  <c r="N1176"/>
  <c r="M1176"/>
  <c r="N1175"/>
  <c r="M1175"/>
  <c r="N1174"/>
  <c r="M1174"/>
  <c r="N1173"/>
  <c r="M1173"/>
  <c r="N1172"/>
  <c r="M1172"/>
  <c r="N1171"/>
  <c r="M1171"/>
  <c r="N1170"/>
  <c r="M1170"/>
  <c r="N1169"/>
  <c r="M1169"/>
  <c r="N1168"/>
  <c r="M1168"/>
  <c r="N1167"/>
  <c r="M1167"/>
  <c r="N1166"/>
  <c r="M1166"/>
  <c r="N1165"/>
  <c r="M1165"/>
  <c r="N1164"/>
  <c r="M1164"/>
  <c r="N1163"/>
  <c r="M1163"/>
  <c r="N1162"/>
  <c r="M1162"/>
  <c r="N1161"/>
  <c r="M1161"/>
  <c r="N1160"/>
  <c r="M1160"/>
  <c r="N1159"/>
  <c r="M1159"/>
  <c r="N1158"/>
  <c r="M1158"/>
  <c r="N1157"/>
  <c r="M1157"/>
  <c r="N1156"/>
  <c r="M1156"/>
  <c r="N1155"/>
  <c r="M1155"/>
  <c r="N1154"/>
  <c r="M1154"/>
  <c r="N1153"/>
  <c r="M1153"/>
  <c r="N1152"/>
  <c r="M1152"/>
  <c r="N1151"/>
  <c r="M1151"/>
  <c r="N1150"/>
  <c r="M1150"/>
  <c r="N1149"/>
  <c r="M1149"/>
  <c r="N1148"/>
  <c r="M1148"/>
  <c r="N1147"/>
  <c r="M1147"/>
  <c r="N1146"/>
  <c r="M1146"/>
  <c r="N1145"/>
  <c r="M1145"/>
  <c r="N1144"/>
  <c r="M1144"/>
  <c r="N1143"/>
  <c r="M1143"/>
  <c r="N1142"/>
  <c r="M1142"/>
  <c r="N1141"/>
  <c r="M1141"/>
  <c r="N1140"/>
  <c r="M1140"/>
  <c r="N1139"/>
  <c r="M1139"/>
  <c r="N1138"/>
  <c r="M1138"/>
  <c r="N1137"/>
  <c r="M1137"/>
  <c r="N1136"/>
  <c r="M1136"/>
  <c r="N1135"/>
  <c r="M1135"/>
  <c r="N1134"/>
  <c r="M1134"/>
  <c r="N1133"/>
  <c r="M1133"/>
  <c r="N1132"/>
  <c r="M1132"/>
  <c r="N1131"/>
  <c r="M1131"/>
  <c r="N1130"/>
  <c r="M1130"/>
  <c r="N1129"/>
  <c r="M1129"/>
  <c r="N1128"/>
  <c r="M1128"/>
  <c r="N1127"/>
  <c r="M1127"/>
  <c r="N1126"/>
  <c r="M1126"/>
  <c r="N1125"/>
  <c r="M1125"/>
  <c r="N1124"/>
  <c r="M1124"/>
  <c r="N1123"/>
  <c r="M1123"/>
  <c r="N1122"/>
  <c r="M1122"/>
  <c r="N1121"/>
  <c r="M1121"/>
  <c r="N1120"/>
  <c r="M1120"/>
  <c r="N1119"/>
  <c r="M1119"/>
  <c r="N1118"/>
  <c r="M1118"/>
  <c r="N1117"/>
  <c r="M1117"/>
  <c r="N1116"/>
  <c r="M1116"/>
  <c r="N1115"/>
  <c r="M1115"/>
  <c r="N1114"/>
  <c r="M1114"/>
  <c r="N1113"/>
  <c r="M1113"/>
  <c r="N1112"/>
  <c r="M1112"/>
  <c r="N1111"/>
  <c r="M1111"/>
  <c r="N1110"/>
  <c r="M1110"/>
  <c r="N1109"/>
  <c r="M1109"/>
  <c r="N1108"/>
  <c r="M1108"/>
  <c r="N1107"/>
  <c r="M1107"/>
  <c r="N1106"/>
  <c r="M1106"/>
  <c r="N1105"/>
  <c r="M1105"/>
  <c r="N1104"/>
  <c r="M1104"/>
  <c r="N1103"/>
  <c r="M1103"/>
  <c r="N1102"/>
  <c r="M1102"/>
  <c r="N1101"/>
  <c r="M1101"/>
  <c r="N1100"/>
  <c r="M1100"/>
  <c r="N1099"/>
  <c r="M1099"/>
  <c r="N1098"/>
  <c r="M1098"/>
  <c r="N1097"/>
  <c r="M1097"/>
  <c r="N1096"/>
  <c r="M1096"/>
  <c r="N1095"/>
  <c r="M1095"/>
  <c r="N1094"/>
  <c r="M1094"/>
  <c r="N1093"/>
  <c r="M1093"/>
  <c r="N1092"/>
  <c r="M1092"/>
  <c r="N1091"/>
  <c r="M1091"/>
  <c r="N1090"/>
  <c r="M1090"/>
  <c r="N1089"/>
  <c r="M1089"/>
  <c r="N1088"/>
  <c r="M1088"/>
  <c r="N1087"/>
  <c r="M1087"/>
  <c r="N1086"/>
  <c r="M1086"/>
  <c r="N1085"/>
  <c r="M1085"/>
  <c r="N1084"/>
  <c r="M1084"/>
  <c r="N1083"/>
  <c r="M1083"/>
  <c r="N1082"/>
  <c r="M1082"/>
  <c r="N1081"/>
  <c r="M1081"/>
  <c r="N1080"/>
  <c r="M1080"/>
  <c r="N1079"/>
  <c r="M1079"/>
  <c r="N1078"/>
  <c r="M1078"/>
  <c r="N1077"/>
  <c r="M1077"/>
  <c r="N1076"/>
  <c r="M1076"/>
  <c r="N1075"/>
  <c r="M1075"/>
  <c r="N1074"/>
  <c r="M1074"/>
  <c r="N1073"/>
  <c r="M1073"/>
  <c r="N1072"/>
  <c r="M1072"/>
  <c r="N1071"/>
  <c r="M1071"/>
  <c r="N1070"/>
  <c r="M1070"/>
  <c r="N1069"/>
  <c r="M1069"/>
  <c r="N1068"/>
  <c r="M1068"/>
  <c r="N1067"/>
  <c r="M1067"/>
  <c r="N1066"/>
  <c r="M1066"/>
  <c r="N1065"/>
  <c r="M1065"/>
  <c r="N1064"/>
  <c r="M1064"/>
  <c r="N1063"/>
  <c r="M1063"/>
  <c r="N1062"/>
  <c r="M1062"/>
  <c r="N1061"/>
  <c r="M1061"/>
  <c r="N1060"/>
  <c r="M1060"/>
  <c r="N1059"/>
  <c r="M1059"/>
  <c r="N1058"/>
  <c r="M1058"/>
  <c r="N1057"/>
  <c r="M1057"/>
  <c r="N1056"/>
  <c r="M1056"/>
  <c r="N1055"/>
  <c r="M1055"/>
  <c r="N1054"/>
  <c r="M1054"/>
  <c r="N1053"/>
  <c r="M1053"/>
  <c r="N1052"/>
  <c r="M1052"/>
  <c r="N1051"/>
  <c r="M1051"/>
  <c r="N1050"/>
  <c r="M1050"/>
  <c r="N1049"/>
  <c r="M1049"/>
  <c r="N1048"/>
  <c r="M1048"/>
  <c r="N1047"/>
  <c r="M1047"/>
  <c r="N1046"/>
  <c r="M1046"/>
  <c r="N1045"/>
  <c r="M1045"/>
  <c r="N1044"/>
  <c r="M1044"/>
  <c r="N1043"/>
  <c r="M1043"/>
  <c r="N1042"/>
  <c r="M1042"/>
  <c r="N1041"/>
  <c r="M1041"/>
  <c r="N1040"/>
  <c r="M1040"/>
  <c r="N1039"/>
  <c r="M1039"/>
  <c r="N1038"/>
  <c r="M1038"/>
  <c r="N1037"/>
  <c r="M1037"/>
  <c r="N1036"/>
  <c r="M1036"/>
  <c r="N1035"/>
  <c r="M1035"/>
  <c r="N1034"/>
  <c r="M1034"/>
  <c r="N1033"/>
  <c r="M1033"/>
  <c r="N1032"/>
  <c r="M1032"/>
  <c r="N1031"/>
  <c r="M1031"/>
  <c r="N1030"/>
  <c r="M1030"/>
  <c r="N1029"/>
  <c r="M1029"/>
  <c r="N1028"/>
  <c r="M1028"/>
  <c r="N1027"/>
  <c r="M1027"/>
  <c r="N1026"/>
  <c r="M1026"/>
  <c r="N1025"/>
  <c r="M1025"/>
  <c r="N1024"/>
  <c r="M1024"/>
  <c r="N1023"/>
  <c r="M1023"/>
  <c r="N1022"/>
  <c r="M1022"/>
  <c r="N1021"/>
  <c r="M1021"/>
  <c r="N1020"/>
  <c r="M1020"/>
  <c r="N1019"/>
  <c r="M1019"/>
  <c r="N1018"/>
  <c r="M1018"/>
  <c r="N1017"/>
  <c r="M1017"/>
  <c r="N1016"/>
  <c r="M1016"/>
  <c r="N1015"/>
  <c r="M1015"/>
  <c r="N1014"/>
  <c r="M1014"/>
  <c r="N1013"/>
  <c r="M1013"/>
  <c r="N1012"/>
  <c r="M1012"/>
  <c r="N1011"/>
  <c r="M1011"/>
  <c r="N1010"/>
  <c r="M1010"/>
  <c r="N1009"/>
  <c r="M1009"/>
  <c r="N1008"/>
  <c r="M1008"/>
  <c r="N1007"/>
  <c r="M1007"/>
  <c r="N1006"/>
  <c r="M1006"/>
  <c r="N1005"/>
  <c r="M1005"/>
  <c r="N1004"/>
  <c r="M1004"/>
  <c r="N1003"/>
  <c r="M1003"/>
  <c r="N1002"/>
  <c r="M1002"/>
  <c r="N1001"/>
  <c r="M1001"/>
  <c r="N1000"/>
  <c r="M1000"/>
  <c r="N999"/>
  <c r="M999"/>
  <c r="N998"/>
  <c r="M998"/>
  <c r="N997"/>
  <c r="M997"/>
  <c r="N996"/>
  <c r="M996"/>
  <c r="N995"/>
  <c r="M995"/>
  <c r="N994"/>
  <c r="M994"/>
  <c r="N993"/>
  <c r="M993"/>
  <c r="N992"/>
  <c r="M992"/>
  <c r="N991"/>
  <c r="M991"/>
  <c r="N990"/>
  <c r="M990"/>
  <c r="N989"/>
  <c r="M989"/>
  <c r="N988"/>
  <c r="M988"/>
  <c r="N987"/>
  <c r="M987"/>
  <c r="N986"/>
  <c r="M986"/>
  <c r="N985"/>
  <c r="M985"/>
  <c r="N984"/>
  <c r="M984"/>
  <c r="N983"/>
  <c r="M983"/>
  <c r="N982"/>
  <c r="M982"/>
  <c r="N981"/>
  <c r="M981"/>
  <c r="N980"/>
  <c r="M980"/>
  <c r="N979"/>
  <c r="M979"/>
  <c r="N978"/>
  <c r="M978"/>
  <c r="N977"/>
  <c r="M977"/>
  <c r="N976"/>
  <c r="M976"/>
  <c r="N975"/>
  <c r="M975"/>
  <c r="N974"/>
  <c r="M974"/>
  <c r="N973"/>
  <c r="M973"/>
  <c r="N972"/>
  <c r="M972"/>
  <c r="N971"/>
  <c r="M971"/>
  <c r="N970"/>
  <c r="M970"/>
  <c r="N969"/>
  <c r="M969"/>
  <c r="N968"/>
  <c r="M968"/>
  <c r="N967"/>
  <c r="M967"/>
  <c r="N966"/>
  <c r="M966"/>
  <c r="N965"/>
  <c r="M965"/>
  <c r="N964"/>
  <c r="M964"/>
  <c r="N963"/>
  <c r="M963"/>
  <c r="N962"/>
  <c r="M962"/>
  <c r="N961"/>
  <c r="M961"/>
  <c r="N960"/>
  <c r="M960"/>
  <c r="N959"/>
  <c r="M959"/>
  <c r="N958"/>
  <c r="M958"/>
  <c r="N957"/>
  <c r="M957"/>
  <c r="N956"/>
  <c r="M956"/>
  <c r="N955"/>
  <c r="M955"/>
  <c r="N954"/>
  <c r="M954"/>
  <c r="N953"/>
  <c r="M953"/>
  <c r="N952"/>
  <c r="M952"/>
  <c r="N951"/>
  <c r="M951"/>
  <c r="N950"/>
  <c r="M950"/>
  <c r="N949"/>
  <c r="M949"/>
  <c r="N948"/>
  <c r="M948"/>
  <c r="N947"/>
  <c r="M947"/>
  <c r="N946"/>
  <c r="M946"/>
  <c r="N945"/>
  <c r="M945"/>
  <c r="N944"/>
  <c r="M944"/>
  <c r="N943"/>
  <c r="M943"/>
  <c r="N942"/>
  <c r="M942"/>
  <c r="N941"/>
  <c r="M941"/>
  <c r="N940"/>
  <c r="M940"/>
  <c r="N939"/>
  <c r="M939"/>
  <c r="N938"/>
  <c r="M938"/>
  <c r="N937"/>
  <c r="M937"/>
  <c r="N936"/>
  <c r="M936"/>
  <c r="N935"/>
  <c r="M935"/>
  <c r="N934"/>
  <c r="M934"/>
  <c r="N933"/>
  <c r="M933"/>
  <c r="N932"/>
  <c r="M932"/>
  <c r="N931"/>
  <c r="M931"/>
  <c r="N930"/>
  <c r="M930"/>
  <c r="N929"/>
  <c r="M929"/>
  <c r="N928"/>
  <c r="M928"/>
  <c r="N927"/>
  <c r="M927"/>
  <c r="N926"/>
  <c r="M926"/>
  <c r="N925"/>
  <c r="M925"/>
  <c r="N924"/>
  <c r="M924"/>
  <c r="N923"/>
  <c r="M923"/>
  <c r="N922"/>
  <c r="M922"/>
  <c r="N921"/>
  <c r="M921"/>
  <c r="N920"/>
  <c r="M920"/>
  <c r="N919"/>
  <c r="M919"/>
  <c r="N918"/>
  <c r="M918"/>
  <c r="N917"/>
  <c r="M917"/>
  <c r="N916"/>
  <c r="M916"/>
  <c r="N915"/>
  <c r="M915"/>
  <c r="N914"/>
  <c r="M914"/>
  <c r="N913"/>
  <c r="M913"/>
  <c r="N912"/>
  <c r="M912"/>
  <c r="N911"/>
  <c r="M911"/>
  <c r="N910"/>
  <c r="M910"/>
  <c r="N909"/>
  <c r="M909"/>
  <c r="N908"/>
  <c r="M908"/>
  <c r="N907"/>
  <c r="M907"/>
  <c r="N906"/>
  <c r="M906"/>
  <c r="N905"/>
  <c r="M905"/>
  <c r="N904"/>
  <c r="M904"/>
  <c r="N903"/>
  <c r="M903"/>
  <c r="N902"/>
  <c r="M902"/>
  <c r="N901"/>
  <c r="M901"/>
  <c r="N900"/>
  <c r="M900"/>
  <c r="N899"/>
  <c r="M899"/>
  <c r="N898"/>
  <c r="M898"/>
  <c r="N897"/>
  <c r="M897"/>
  <c r="N896"/>
  <c r="M896"/>
  <c r="N895"/>
  <c r="M895"/>
  <c r="N894"/>
  <c r="M894"/>
  <c r="N893"/>
  <c r="M893"/>
  <c r="N892"/>
  <c r="M892"/>
  <c r="N891"/>
  <c r="M891"/>
  <c r="N890"/>
  <c r="M890"/>
  <c r="N889"/>
  <c r="M889"/>
  <c r="N888"/>
  <c r="M888"/>
  <c r="N887"/>
  <c r="M887"/>
  <c r="N886"/>
  <c r="M886"/>
  <c r="N885"/>
  <c r="M885"/>
  <c r="N884"/>
  <c r="M884"/>
  <c r="N883"/>
  <c r="M883"/>
  <c r="N882"/>
  <c r="M882"/>
  <c r="N881"/>
  <c r="M881"/>
  <c r="N880"/>
  <c r="M880"/>
  <c r="N879"/>
  <c r="M879"/>
  <c r="N878"/>
  <c r="M878"/>
  <c r="N877"/>
  <c r="M877"/>
  <c r="N876"/>
  <c r="M876"/>
  <c r="N875"/>
  <c r="M875"/>
  <c r="N874"/>
  <c r="M874"/>
  <c r="N873"/>
  <c r="M873"/>
  <c r="N872"/>
  <c r="M872"/>
  <c r="N871"/>
  <c r="M871"/>
  <c r="N870"/>
  <c r="M870"/>
  <c r="N869"/>
  <c r="M869"/>
  <c r="N868"/>
  <c r="M868"/>
  <c r="N867"/>
  <c r="M867"/>
  <c r="N866"/>
  <c r="M866"/>
  <c r="N865"/>
  <c r="M865"/>
  <c r="N864"/>
  <c r="M864"/>
  <c r="N863"/>
  <c r="M863"/>
  <c r="N862"/>
  <c r="M862"/>
  <c r="N861"/>
  <c r="M861"/>
  <c r="N860"/>
  <c r="M860"/>
  <c r="N859"/>
  <c r="M859"/>
  <c r="N858"/>
  <c r="M858"/>
  <c r="N857"/>
  <c r="M857"/>
  <c r="N856"/>
  <c r="M856"/>
  <c r="N855"/>
  <c r="M855"/>
  <c r="N854"/>
  <c r="M854"/>
  <c r="N853"/>
  <c r="M853"/>
  <c r="N852"/>
  <c r="M852"/>
  <c r="N851"/>
  <c r="M851"/>
  <c r="N850"/>
  <c r="M850"/>
  <c r="N849"/>
  <c r="M849"/>
  <c r="N848"/>
  <c r="M848"/>
  <c r="N847"/>
  <c r="M847"/>
  <c r="N846"/>
  <c r="M846"/>
  <c r="N845"/>
  <c r="M845"/>
  <c r="N844"/>
  <c r="M844"/>
  <c r="N843"/>
  <c r="M843"/>
  <c r="N842"/>
  <c r="M842"/>
  <c r="N841"/>
  <c r="M841"/>
  <c r="N840"/>
  <c r="M840"/>
  <c r="N839"/>
  <c r="M839"/>
  <c r="N838"/>
  <c r="M838"/>
  <c r="N837"/>
  <c r="M837"/>
  <c r="N836"/>
  <c r="M836"/>
  <c r="N835"/>
  <c r="M835"/>
  <c r="N834"/>
  <c r="M834"/>
  <c r="N833"/>
  <c r="M833"/>
  <c r="N832"/>
  <c r="M832"/>
  <c r="N831"/>
  <c r="M831"/>
  <c r="N830"/>
  <c r="M830"/>
  <c r="N829"/>
  <c r="M829"/>
  <c r="N828"/>
  <c r="M828"/>
  <c r="N827"/>
  <c r="M827"/>
  <c r="N826"/>
  <c r="M826"/>
  <c r="N825"/>
  <c r="M825"/>
  <c r="N824"/>
  <c r="M824"/>
  <c r="N823"/>
  <c r="M823"/>
  <c r="N822"/>
  <c r="M822"/>
  <c r="N821"/>
  <c r="M821"/>
  <c r="N820"/>
  <c r="M820"/>
  <c r="N819"/>
  <c r="M819"/>
  <c r="N818"/>
  <c r="M818"/>
  <c r="N817"/>
  <c r="M817"/>
  <c r="N816"/>
  <c r="M816"/>
  <c r="N815"/>
  <c r="M815"/>
  <c r="N814"/>
  <c r="M814"/>
  <c r="N813"/>
  <c r="M813"/>
  <c r="N812"/>
  <c r="M812"/>
  <c r="N811"/>
  <c r="M811"/>
  <c r="N810"/>
  <c r="M810"/>
  <c r="N809"/>
  <c r="M809"/>
  <c r="N808"/>
  <c r="M808"/>
  <c r="N807"/>
  <c r="M807"/>
  <c r="N806"/>
  <c r="M806"/>
  <c r="N805"/>
  <c r="M805"/>
  <c r="N804"/>
  <c r="M804"/>
  <c r="N803"/>
  <c r="M803"/>
  <c r="N802"/>
  <c r="M802"/>
  <c r="N801"/>
  <c r="M801"/>
  <c r="N800"/>
  <c r="M800"/>
  <c r="N799"/>
  <c r="M799"/>
  <c r="N798"/>
  <c r="M798"/>
  <c r="N797"/>
  <c r="M797"/>
  <c r="N796"/>
  <c r="M796"/>
  <c r="N795"/>
  <c r="M795"/>
  <c r="N794"/>
  <c r="M794"/>
  <c r="N793"/>
  <c r="M793"/>
  <c r="N792"/>
  <c r="M792"/>
  <c r="N791"/>
  <c r="M791"/>
  <c r="N790"/>
  <c r="M790"/>
  <c r="N789"/>
  <c r="M789"/>
  <c r="N788"/>
  <c r="M788"/>
  <c r="N787"/>
  <c r="M787"/>
  <c r="N786"/>
  <c r="M786"/>
  <c r="N785"/>
  <c r="M785"/>
  <c r="N784"/>
  <c r="M784"/>
  <c r="N783"/>
  <c r="M783"/>
  <c r="N782"/>
  <c r="M782"/>
  <c r="N781"/>
  <c r="M781"/>
  <c r="N780"/>
  <c r="M780"/>
  <c r="N779"/>
  <c r="M779"/>
  <c r="N778"/>
  <c r="M778"/>
  <c r="N777"/>
  <c r="M777"/>
  <c r="N776"/>
  <c r="M776"/>
  <c r="N775"/>
  <c r="M775"/>
  <c r="N774"/>
  <c r="M774"/>
  <c r="N773"/>
  <c r="M773"/>
  <c r="N772"/>
  <c r="M772"/>
  <c r="N771"/>
  <c r="M771"/>
  <c r="N770"/>
  <c r="M770"/>
  <c r="N769"/>
  <c r="M769"/>
  <c r="N768"/>
  <c r="M768"/>
  <c r="N767"/>
  <c r="M767"/>
  <c r="N766"/>
  <c r="M766"/>
  <c r="N765"/>
  <c r="M765"/>
  <c r="N764"/>
  <c r="M764"/>
  <c r="N763"/>
  <c r="M763"/>
  <c r="N762"/>
  <c r="M762"/>
  <c r="N761"/>
  <c r="M761"/>
  <c r="N760"/>
  <c r="M760"/>
  <c r="N759"/>
  <c r="M759"/>
  <c r="N758"/>
  <c r="M758"/>
  <c r="N757"/>
  <c r="M757"/>
  <c r="N756"/>
  <c r="M756"/>
  <c r="N755"/>
  <c r="M755"/>
  <c r="N754"/>
  <c r="M754"/>
  <c r="N753"/>
  <c r="M753"/>
  <c r="N752"/>
  <c r="M752"/>
  <c r="N751"/>
  <c r="M751"/>
  <c r="N750"/>
  <c r="M750"/>
  <c r="N749"/>
  <c r="M749"/>
  <c r="N748"/>
  <c r="M748"/>
  <c r="N747"/>
  <c r="M747"/>
  <c r="N746"/>
  <c r="M746"/>
  <c r="N745"/>
  <c r="M745"/>
  <c r="N744"/>
  <c r="M744"/>
  <c r="N743"/>
  <c r="M743"/>
  <c r="N742"/>
  <c r="M742"/>
  <c r="N741"/>
  <c r="M741"/>
  <c r="N740"/>
  <c r="M740"/>
  <c r="N739"/>
  <c r="M739"/>
  <c r="N738"/>
  <c r="M738"/>
  <c r="N737"/>
  <c r="M737"/>
  <c r="N736"/>
  <c r="M736"/>
  <c r="N735"/>
  <c r="M735"/>
  <c r="N734"/>
  <c r="M734"/>
  <c r="N733"/>
  <c r="M733"/>
  <c r="N732"/>
  <c r="M732"/>
  <c r="N731"/>
  <c r="M731"/>
  <c r="N730"/>
  <c r="M730"/>
  <c r="N729"/>
  <c r="M729"/>
  <c r="N728"/>
  <c r="M728"/>
  <c r="N727"/>
  <c r="M727"/>
  <c r="N726"/>
  <c r="M726"/>
  <c r="N725"/>
  <c r="M725"/>
  <c r="N724"/>
  <c r="M724"/>
  <c r="N723"/>
  <c r="M723"/>
  <c r="N722"/>
  <c r="M722"/>
  <c r="N721"/>
  <c r="M721"/>
  <c r="N720"/>
  <c r="M720"/>
  <c r="N719"/>
  <c r="M719"/>
  <c r="N718"/>
  <c r="M718"/>
  <c r="N717"/>
  <c r="M717"/>
  <c r="N716"/>
  <c r="M716"/>
  <c r="N715"/>
  <c r="M715"/>
  <c r="N714"/>
  <c r="M714"/>
  <c r="N713"/>
  <c r="M713"/>
  <c r="N712"/>
  <c r="M712"/>
  <c r="N711"/>
  <c r="M711"/>
  <c r="N710"/>
  <c r="M710"/>
  <c r="N709"/>
  <c r="M709"/>
  <c r="N708"/>
  <c r="M708"/>
  <c r="N707"/>
  <c r="M707"/>
  <c r="N706"/>
  <c r="M706"/>
  <c r="N705"/>
  <c r="M705"/>
  <c r="N704"/>
  <c r="M704"/>
  <c r="N703"/>
  <c r="M703"/>
  <c r="N702"/>
  <c r="M702"/>
  <c r="N701"/>
  <c r="M701"/>
  <c r="N700"/>
  <c r="M700"/>
  <c r="N699"/>
  <c r="M699"/>
  <c r="N698"/>
  <c r="M698"/>
  <c r="N697"/>
  <c r="M697"/>
  <c r="N696"/>
  <c r="M696"/>
  <c r="N695"/>
  <c r="M695"/>
  <c r="N694"/>
  <c r="M694"/>
  <c r="N693"/>
  <c r="M693"/>
  <c r="N692"/>
  <c r="M692"/>
  <c r="N691"/>
  <c r="M691"/>
  <c r="N690"/>
  <c r="M690"/>
  <c r="N689"/>
  <c r="M689"/>
  <c r="N688"/>
  <c r="M688"/>
  <c r="N687"/>
  <c r="M687"/>
  <c r="N686"/>
  <c r="M686"/>
  <c r="N685"/>
  <c r="M685"/>
  <c r="N684"/>
  <c r="M684"/>
  <c r="N683"/>
  <c r="M683"/>
  <c r="N682"/>
  <c r="M682"/>
  <c r="N681"/>
  <c r="M681"/>
  <c r="N680"/>
  <c r="M680"/>
  <c r="N679"/>
  <c r="M679"/>
  <c r="N678"/>
  <c r="M678"/>
  <c r="N677"/>
  <c r="M677"/>
  <c r="N676"/>
  <c r="M676"/>
  <c r="N675"/>
  <c r="M675"/>
  <c r="N674"/>
  <c r="M674"/>
  <c r="N673"/>
  <c r="M673"/>
  <c r="N672"/>
  <c r="M672"/>
  <c r="N671"/>
  <c r="M671"/>
  <c r="N670"/>
  <c r="M670"/>
  <c r="N669"/>
  <c r="M669"/>
  <c r="N668"/>
  <c r="M668"/>
  <c r="N667"/>
  <c r="M667"/>
  <c r="N666"/>
  <c r="M666"/>
  <c r="N665"/>
  <c r="M665"/>
  <c r="N664"/>
  <c r="M664"/>
  <c r="N663"/>
  <c r="M663"/>
  <c r="N662"/>
  <c r="M662"/>
  <c r="N661"/>
  <c r="M661"/>
  <c r="N660"/>
  <c r="M660"/>
  <c r="N659"/>
  <c r="M659"/>
  <c r="N658"/>
  <c r="M658"/>
  <c r="N657"/>
  <c r="M657"/>
  <c r="N656"/>
  <c r="M656"/>
  <c r="N655"/>
  <c r="M655"/>
  <c r="N654"/>
  <c r="M654"/>
  <c r="N653"/>
  <c r="M653"/>
  <c r="N652"/>
  <c r="M652"/>
  <c r="N651"/>
  <c r="M651"/>
  <c r="N650"/>
  <c r="M650"/>
  <c r="N649"/>
  <c r="M649"/>
  <c r="N648"/>
  <c r="M648"/>
  <c r="N647"/>
  <c r="M647"/>
  <c r="N646"/>
  <c r="M646"/>
  <c r="N645"/>
  <c r="M645"/>
  <c r="N644"/>
  <c r="M644"/>
  <c r="N643"/>
  <c r="M643"/>
  <c r="N642"/>
  <c r="M642"/>
  <c r="N641"/>
  <c r="M641"/>
  <c r="N640"/>
  <c r="M640"/>
  <c r="N639"/>
  <c r="M639"/>
  <c r="N638"/>
  <c r="M638"/>
  <c r="N637"/>
  <c r="M637"/>
  <c r="N636"/>
  <c r="M636"/>
  <c r="N635"/>
  <c r="M635"/>
  <c r="N634"/>
  <c r="M634"/>
  <c r="N633"/>
  <c r="M633"/>
  <c r="N632"/>
  <c r="M632"/>
  <c r="N631"/>
  <c r="M631"/>
  <c r="N630"/>
  <c r="M630"/>
  <c r="N629"/>
  <c r="M629"/>
  <c r="N628"/>
  <c r="M628"/>
  <c r="N627"/>
  <c r="M627"/>
  <c r="N626"/>
  <c r="M626"/>
  <c r="N625"/>
  <c r="M625"/>
  <c r="N624"/>
  <c r="M624"/>
  <c r="N623"/>
  <c r="M623"/>
  <c r="N622"/>
  <c r="M622"/>
  <c r="N621"/>
  <c r="M621"/>
  <c r="N620"/>
  <c r="M620"/>
  <c r="N619"/>
  <c r="M619"/>
  <c r="N618"/>
  <c r="M618"/>
  <c r="N617"/>
  <c r="M617"/>
  <c r="N616"/>
  <c r="M616"/>
  <c r="N615"/>
  <c r="M615"/>
  <c r="N614"/>
  <c r="M614"/>
  <c r="N613"/>
  <c r="M613"/>
  <c r="N612"/>
  <c r="M612"/>
  <c r="N611"/>
  <c r="M611"/>
  <c r="N610"/>
  <c r="M610"/>
  <c r="N609"/>
  <c r="M609"/>
  <c r="N608"/>
  <c r="M608"/>
  <c r="N607"/>
  <c r="M607"/>
  <c r="N606"/>
  <c r="M606"/>
  <c r="N605"/>
  <c r="M605"/>
  <c r="N604"/>
  <c r="M604"/>
  <c r="N603"/>
  <c r="M603"/>
  <c r="N602"/>
  <c r="M602"/>
  <c r="N601"/>
  <c r="M601"/>
  <c r="N600"/>
  <c r="M600"/>
  <c r="N599"/>
  <c r="M599"/>
  <c r="N598"/>
  <c r="M598"/>
  <c r="N597"/>
  <c r="M597"/>
  <c r="N596"/>
  <c r="M596"/>
  <c r="N595"/>
  <c r="M595"/>
  <c r="N594"/>
  <c r="M594"/>
  <c r="N593"/>
  <c r="M593"/>
  <c r="N592"/>
  <c r="M592"/>
  <c r="N591"/>
  <c r="M591"/>
  <c r="N590"/>
  <c r="M590"/>
  <c r="N589"/>
  <c r="M589"/>
  <c r="N588"/>
  <c r="M588"/>
  <c r="N587"/>
  <c r="M587"/>
  <c r="N586"/>
  <c r="M586"/>
  <c r="N585"/>
  <c r="M585"/>
  <c r="N584"/>
  <c r="M584"/>
  <c r="N583"/>
  <c r="M583"/>
  <c r="N582"/>
  <c r="M582"/>
  <c r="N581"/>
  <c r="M581"/>
  <c r="N580"/>
  <c r="M580"/>
  <c r="N579"/>
  <c r="M579"/>
  <c r="N578"/>
  <c r="M578"/>
  <c r="N577"/>
  <c r="M577"/>
  <c r="N576"/>
  <c r="M576"/>
  <c r="N575"/>
  <c r="M575"/>
  <c r="N574"/>
  <c r="M574"/>
  <c r="N573"/>
  <c r="M573"/>
  <c r="M572"/>
  <c r="N572" s="1"/>
  <c r="M571"/>
  <c r="N571" s="1"/>
  <c r="M570"/>
  <c r="N570" s="1"/>
  <c r="M569"/>
  <c r="N569" s="1"/>
  <c r="M568"/>
  <c r="N568" s="1"/>
  <c r="M567"/>
  <c r="N567" s="1"/>
  <c r="M566"/>
  <c r="N566" s="1"/>
  <c r="M565"/>
  <c r="N565" s="1"/>
  <c r="M564"/>
  <c r="N564" s="1"/>
  <c r="M563"/>
  <c r="N563" s="1"/>
  <c r="M562"/>
  <c r="N562" s="1"/>
  <c r="M561"/>
  <c r="N561" s="1"/>
  <c r="M560"/>
  <c r="N560" s="1"/>
  <c r="M559"/>
  <c r="N559" s="1"/>
  <c r="M558"/>
  <c r="N558" s="1"/>
  <c r="M557"/>
  <c r="N557" s="1"/>
  <c r="N556"/>
  <c r="M556"/>
  <c r="N555"/>
  <c r="M555"/>
  <c r="N554"/>
  <c r="M554"/>
  <c r="N553"/>
  <c r="M553"/>
  <c r="N552"/>
  <c r="M552"/>
  <c r="N551"/>
  <c r="M551"/>
  <c r="N550"/>
  <c r="M550"/>
  <c r="N549"/>
  <c r="M549"/>
  <c r="N548"/>
  <c r="M548"/>
  <c r="N547"/>
  <c r="M547"/>
  <c r="N546"/>
  <c r="M546"/>
  <c r="N545"/>
  <c r="M545"/>
  <c r="N544"/>
  <c r="M544"/>
  <c r="N543"/>
  <c r="M543"/>
  <c r="N542"/>
  <c r="M542"/>
  <c r="N541"/>
  <c r="M541"/>
  <c r="N540"/>
  <c r="M540"/>
  <c r="N539"/>
  <c r="M539"/>
  <c r="N538"/>
  <c r="M538"/>
  <c r="N537"/>
  <c r="M537"/>
  <c r="N536"/>
  <c r="M536"/>
  <c r="N535"/>
  <c r="M535"/>
  <c r="N534"/>
  <c r="M534"/>
  <c r="N533"/>
  <c r="M533"/>
  <c r="N532"/>
  <c r="M532"/>
  <c r="N531"/>
  <c r="M531"/>
  <c r="N530"/>
  <c r="M530"/>
  <c r="N529"/>
  <c r="M529"/>
  <c r="N528"/>
  <c r="M528"/>
  <c r="N527"/>
  <c r="M527"/>
  <c r="N526"/>
  <c r="M526"/>
  <c r="N525"/>
  <c r="M525"/>
  <c r="N524"/>
  <c r="M524"/>
  <c r="N523"/>
  <c r="M523"/>
  <c r="N522"/>
  <c r="M522"/>
  <c r="N521"/>
  <c r="M521"/>
  <c r="N520"/>
  <c r="M520"/>
  <c r="N519"/>
  <c r="M519"/>
  <c r="N518"/>
  <c r="M518"/>
  <c r="N517"/>
  <c r="M517"/>
  <c r="N516"/>
  <c r="M516"/>
  <c r="N515"/>
  <c r="M515"/>
  <c r="N514"/>
  <c r="M514"/>
  <c r="N513"/>
  <c r="M513"/>
  <c r="N512"/>
  <c r="M512"/>
  <c r="N511"/>
  <c r="M511"/>
  <c r="N510"/>
  <c r="M510"/>
  <c r="N509"/>
  <c r="M509"/>
  <c r="N508"/>
  <c r="M508"/>
  <c r="N507"/>
  <c r="M507"/>
  <c r="N506"/>
  <c r="M506"/>
  <c r="N505"/>
  <c r="M505"/>
  <c r="N504"/>
  <c r="M504"/>
  <c r="N503"/>
  <c r="M503"/>
  <c r="N502"/>
  <c r="M502"/>
  <c r="N501"/>
  <c r="M501"/>
  <c r="N500"/>
  <c r="M500"/>
  <c r="N499"/>
  <c r="M499"/>
  <c r="N498"/>
  <c r="M498"/>
  <c r="N497"/>
  <c r="M497"/>
  <c r="N496"/>
  <c r="M496"/>
  <c r="N495"/>
  <c r="M495"/>
  <c r="N494"/>
  <c r="M494"/>
  <c r="N493"/>
  <c r="M493"/>
  <c r="N492"/>
  <c r="M492"/>
  <c r="N491"/>
  <c r="M491"/>
  <c r="N490"/>
  <c r="M490"/>
  <c r="N489"/>
  <c r="M489"/>
  <c r="N488"/>
  <c r="M488"/>
  <c r="N487"/>
  <c r="M487"/>
  <c r="N486"/>
  <c r="M486"/>
  <c r="N485"/>
  <c r="M485"/>
  <c r="N484"/>
  <c r="M484"/>
  <c r="N483"/>
  <c r="M483"/>
  <c r="N482"/>
  <c r="M482"/>
  <c r="N481"/>
  <c r="M481"/>
  <c r="N480"/>
  <c r="M480"/>
  <c r="N479"/>
  <c r="M479"/>
  <c r="N478"/>
  <c r="M478"/>
  <c r="N477"/>
  <c r="M477"/>
  <c r="N476"/>
  <c r="M476"/>
  <c r="N475"/>
  <c r="M475"/>
  <c r="N474"/>
  <c r="M474"/>
  <c r="N473"/>
  <c r="M473"/>
  <c r="N472"/>
  <c r="M472"/>
  <c r="N471"/>
  <c r="M471"/>
  <c r="N470"/>
  <c r="M470"/>
  <c r="N469"/>
  <c r="M469"/>
  <c r="N468"/>
  <c r="M468"/>
  <c r="N467"/>
  <c r="M467"/>
  <c r="N466"/>
  <c r="M466"/>
  <c r="N465"/>
  <c r="M465"/>
  <c r="N464"/>
  <c r="M464"/>
  <c r="N463"/>
  <c r="M463"/>
  <c r="N462"/>
  <c r="M462"/>
  <c r="N461"/>
  <c r="M461"/>
  <c r="N460"/>
  <c r="M460"/>
  <c r="N459"/>
  <c r="M459"/>
  <c r="N458"/>
  <c r="M458"/>
  <c r="N457"/>
  <c r="M457"/>
  <c r="N456"/>
  <c r="M456"/>
  <c r="N455"/>
  <c r="M455"/>
  <c r="N454"/>
  <c r="M454"/>
  <c r="N453"/>
  <c r="M453"/>
  <c r="N452"/>
  <c r="M452"/>
  <c r="N451"/>
  <c r="M451"/>
  <c r="N450"/>
  <c r="M450"/>
  <c r="N449"/>
  <c r="M449"/>
  <c r="N448"/>
  <c r="M448"/>
  <c r="N447"/>
  <c r="M447"/>
  <c r="N446"/>
  <c r="M446"/>
  <c r="N445"/>
  <c r="M445"/>
  <c r="N444"/>
  <c r="M444"/>
  <c r="N443"/>
  <c r="M443"/>
  <c r="N442"/>
  <c r="M442"/>
  <c r="N441"/>
  <c r="M441"/>
  <c r="N440"/>
  <c r="M440"/>
  <c r="N439"/>
  <c r="M439"/>
  <c r="N438"/>
  <c r="M438"/>
  <c r="N437"/>
  <c r="M437"/>
  <c r="N436"/>
  <c r="M436"/>
  <c r="N435"/>
  <c r="M435"/>
  <c r="N434"/>
  <c r="M434"/>
  <c r="N433"/>
  <c r="M433"/>
  <c r="N432"/>
  <c r="M432"/>
  <c r="N431"/>
  <c r="M431"/>
  <c r="N430"/>
  <c r="M430"/>
  <c r="N429"/>
  <c r="M429"/>
  <c r="N428"/>
  <c r="M428"/>
  <c r="N427"/>
  <c r="M427"/>
  <c r="N426"/>
  <c r="M426"/>
  <c r="N425"/>
  <c r="M425"/>
  <c r="N424"/>
  <c r="M424"/>
  <c r="N423"/>
  <c r="M423"/>
  <c r="N422"/>
  <c r="M422"/>
  <c r="N421"/>
  <c r="M421"/>
  <c r="N420"/>
  <c r="M420"/>
  <c r="N419"/>
  <c r="M419"/>
  <c r="N418"/>
  <c r="M418"/>
  <c r="N417"/>
  <c r="M417"/>
  <c r="N416"/>
  <c r="M416"/>
  <c r="N415"/>
  <c r="M415"/>
  <c r="N414"/>
  <c r="M414"/>
  <c r="N413"/>
  <c r="M413"/>
  <c r="N412"/>
  <c r="M412"/>
  <c r="N411"/>
  <c r="M411"/>
  <c r="N410"/>
  <c r="M410"/>
  <c r="N409"/>
  <c r="M409"/>
  <c r="N408"/>
  <c r="M408"/>
  <c r="N407"/>
  <c r="M407"/>
  <c r="N406"/>
  <c r="M406"/>
  <c r="N405"/>
  <c r="M405"/>
  <c r="N404"/>
  <c r="M404"/>
  <c r="N403"/>
  <c r="M403"/>
  <c r="N402"/>
  <c r="M402"/>
  <c r="N401"/>
  <c r="M401"/>
  <c r="N400"/>
  <c r="M400"/>
  <c r="N399"/>
  <c r="M399"/>
  <c r="N398"/>
  <c r="M398"/>
  <c r="N397"/>
  <c r="M397"/>
  <c r="N396"/>
  <c r="M396"/>
  <c r="N395"/>
  <c r="M395"/>
  <c r="N394"/>
  <c r="M394"/>
  <c r="N393"/>
  <c r="M393"/>
  <c r="N392"/>
  <c r="M392"/>
  <c r="N391"/>
  <c r="M391"/>
  <c r="N390"/>
  <c r="M390"/>
  <c r="N389"/>
  <c r="M389"/>
  <c r="N388"/>
  <c r="M388"/>
  <c r="N387"/>
  <c r="M387"/>
  <c r="N386"/>
  <c r="M386"/>
  <c r="N385"/>
  <c r="M385"/>
  <c r="N384"/>
  <c r="M384"/>
  <c r="N383"/>
  <c r="M383"/>
  <c r="N382"/>
  <c r="M382"/>
  <c r="N381"/>
  <c r="M381"/>
  <c r="N380"/>
  <c r="M380"/>
  <c r="N379"/>
  <c r="M379"/>
  <c r="N378"/>
  <c r="M378"/>
  <c r="N377"/>
  <c r="M377"/>
  <c r="N376"/>
  <c r="M376"/>
  <c r="N375"/>
  <c r="M375"/>
  <c r="N374"/>
  <c r="M374"/>
  <c r="N373"/>
  <c r="M373"/>
  <c r="N372"/>
  <c r="M372"/>
  <c r="N371"/>
  <c r="M371"/>
  <c r="N370"/>
  <c r="M370"/>
  <c r="N369"/>
  <c r="M369"/>
  <c r="N368"/>
  <c r="M368"/>
  <c r="N367"/>
  <c r="M367"/>
  <c r="N366"/>
  <c r="M366"/>
  <c r="N365"/>
  <c r="M365"/>
  <c r="N364"/>
  <c r="M364"/>
  <c r="N363"/>
  <c r="M363"/>
  <c r="N362"/>
  <c r="M362"/>
  <c r="N361"/>
  <c r="M361"/>
  <c r="N360"/>
  <c r="M360"/>
  <c r="N359"/>
  <c r="M359"/>
  <c r="N358"/>
  <c r="M358"/>
  <c r="N357"/>
  <c r="M357"/>
  <c r="N356"/>
  <c r="M356"/>
  <c r="N355"/>
  <c r="M355"/>
  <c r="N354"/>
  <c r="M354"/>
  <c r="N353"/>
  <c r="M353"/>
  <c r="N352"/>
  <c r="M352"/>
  <c r="N351"/>
  <c r="M351"/>
  <c r="N350"/>
  <c r="M350"/>
  <c r="N349"/>
  <c r="M349"/>
  <c r="N348"/>
  <c r="M348"/>
  <c r="N347"/>
  <c r="M347"/>
  <c r="N346"/>
  <c r="M346"/>
  <c r="N345"/>
  <c r="M345"/>
  <c r="N344"/>
  <c r="M344"/>
  <c r="N343"/>
  <c r="M343"/>
  <c r="N342"/>
  <c r="M342"/>
  <c r="N341"/>
  <c r="M341"/>
  <c r="N340"/>
  <c r="M340"/>
  <c r="N339"/>
  <c r="M339"/>
  <c r="N338"/>
  <c r="M338"/>
  <c r="N337"/>
  <c r="M337"/>
  <c r="N336"/>
  <c r="M336"/>
  <c r="N335"/>
  <c r="M335"/>
  <c r="N334"/>
  <c r="M334"/>
  <c r="N333"/>
  <c r="M333"/>
  <c r="N332"/>
  <c r="M332"/>
  <c r="N331"/>
  <c r="M331"/>
  <c r="N330"/>
  <c r="M330"/>
  <c r="N329"/>
  <c r="M329"/>
  <c r="N328"/>
  <c r="M328"/>
  <c r="N327"/>
  <c r="M327"/>
  <c r="N326"/>
  <c r="M326"/>
  <c r="N325"/>
  <c r="M325"/>
  <c r="N324"/>
  <c r="M324"/>
  <c r="N323"/>
  <c r="M323"/>
  <c r="N322"/>
  <c r="M322"/>
  <c r="N321"/>
  <c r="M321"/>
  <c r="N320"/>
  <c r="M320"/>
  <c r="N319"/>
  <c r="M319"/>
  <c r="N318"/>
  <c r="M318"/>
  <c r="N317"/>
  <c r="M317"/>
  <c r="N316"/>
  <c r="M316"/>
  <c r="N315"/>
  <c r="M315"/>
  <c r="N314"/>
  <c r="M314"/>
  <c r="N313"/>
  <c r="M313"/>
  <c r="N312"/>
  <c r="M312"/>
  <c r="N311"/>
  <c r="M311"/>
  <c r="N310"/>
  <c r="M310"/>
  <c r="N309"/>
  <c r="M309"/>
  <c r="N308"/>
  <c r="M308"/>
  <c r="N307"/>
  <c r="M307"/>
  <c r="N306"/>
  <c r="M306"/>
  <c r="N305"/>
  <c r="M305"/>
  <c r="N304"/>
  <c r="M304"/>
  <c r="N303"/>
  <c r="M303"/>
  <c r="N302"/>
  <c r="M302"/>
  <c r="N301"/>
  <c r="M301"/>
  <c r="N300"/>
  <c r="M300"/>
  <c r="N299"/>
  <c r="M299"/>
  <c r="N298"/>
  <c r="M298"/>
  <c r="N297"/>
  <c r="M297"/>
  <c r="N296"/>
  <c r="M296"/>
  <c r="N295"/>
  <c r="M295"/>
  <c r="N294"/>
  <c r="M294"/>
  <c r="N293"/>
  <c r="M293"/>
  <c r="N292"/>
  <c r="M292"/>
  <c r="N291"/>
  <c r="M291"/>
  <c r="N290"/>
  <c r="M290"/>
  <c r="N289"/>
  <c r="M289"/>
  <c r="N288"/>
  <c r="M288"/>
  <c r="N287"/>
  <c r="M287"/>
  <c r="N286"/>
  <c r="M286"/>
  <c r="N285"/>
  <c r="M285"/>
  <c r="N284"/>
  <c r="M284"/>
  <c r="N283"/>
  <c r="M283"/>
  <c r="N282"/>
  <c r="M282"/>
  <c r="N281"/>
  <c r="M281"/>
  <c r="N280"/>
  <c r="M280"/>
  <c r="N279"/>
  <c r="M279"/>
  <c r="N278"/>
  <c r="M278"/>
  <c r="N277"/>
  <c r="M277"/>
  <c r="N276"/>
  <c r="M276"/>
  <c r="N275"/>
  <c r="M275"/>
  <c r="N274"/>
  <c r="M274"/>
  <c r="N273"/>
  <c r="M273"/>
  <c r="N272"/>
  <c r="M272"/>
  <c r="N271"/>
  <c r="M271"/>
  <c r="N270"/>
  <c r="M270"/>
  <c r="N269"/>
  <c r="M269"/>
  <c r="N268"/>
  <c r="M268"/>
  <c r="N267"/>
  <c r="M267"/>
  <c r="N266"/>
  <c r="M266"/>
  <c r="N265"/>
  <c r="M265"/>
  <c r="N264"/>
  <c r="M264"/>
  <c r="N263"/>
  <c r="M263"/>
  <c r="N262"/>
  <c r="M262"/>
  <c r="N261"/>
  <c r="M261"/>
  <c r="N260"/>
  <c r="M260"/>
  <c r="N259"/>
  <c r="M259"/>
  <c r="N258"/>
  <c r="M258"/>
  <c r="N257"/>
  <c r="M257"/>
  <c r="N256"/>
  <c r="M256"/>
  <c r="N255"/>
  <c r="M255"/>
  <c r="N254"/>
  <c r="M254"/>
  <c r="N253"/>
  <c r="M253"/>
  <c r="N252"/>
  <c r="M252"/>
  <c r="N251"/>
  <c r="M251"/>
  <c r="N250"/>
  <c r="M250"/>
  <c r="N249"/>
  <c r="M249"/>
  <c r="N248"/>
  <c r="M248"/>
  <c r="N247"/>
  <c r="M247"/>
  <c r="N246"/>
  <c r="M246"/>
  <c r="N245"/>
  <c r="M245"/>
  <c r="N244"/>
  <c r="M244"/>
  <c r="N243"/>
  <c r="M243"/>
  <c r="N242"/>
  <c r="M242"/>
  <c r="N241"/>
  <c r="M241"/>
  <c r="N240"/>
  <c r="M240"/>
  <c r="N239"/>
  <c r="M239"/>
  <c r="N238"/>
  <c r="M238"/>
  <c r="N237"/>
  <c r="M237"/>
  <c r="N236"/>
  <c r="M236"/>
  <c r="N235"/>
  <c r="M235"/>
  <c r="N234"/>
  <c r="M234"/>
  <c r="N233"/>
  <c r="M233"/>
  <c r="N232"/>
  <c r="M232"/>
  <c r="N231"/>
  <c r="M231"/>
  <c r="N230"/>
  <c r="M230"/>
  <c r="N229"/>
  <c r="M229"/>
  <c r="N228"/>
  <c r="M228"/>
  <c r="N227"/>
  <c r="M227"/>
  <c r="N226"/>
  <c r="M226"/>
  <c r="N225"/>
  <c r="M225"/>
  <c r="N224"/>
  <c r="M224"/>
  <c r="N223"/>
  <c r="M223"/>
  <c r="N222"/>
  <c r="M222"/>
  <c r="N221"/>
  <c r="M221"/>
  <c r="N220"/>
  <c r="M220"/>
  <c r="N219"/>
  <c r="M219"/>
  <c r="N218"/>
  <c r="M218"/>
  <c r="N217"/>
  <c r="M217"/>
  <c r="N216"/>
  <c r="M216"/>
  <c r="N215"/>
  <c r="M215"/>
  <c r="N214"/>
  <c r="M214"/>
  <c r="N213"/>
  <c r="M213"/>
  <c r="N212"/>
  <c r="M212"/>
  <c r="N211"/>
  <c r="M211"/>
  <c r="N210"/>
  <c r="M210"/>
  <c r="N209"/>
  <c r="M209"/>
  <c r="N208"/>
  <c r="M208"/>
  <c r="N207"/>
  <c r="M207"/>
  <c r="N206"/>
  <c r="M206"/>
  <c r="N205"/>
  <c r="M205"/>
  <c r="N204"/>
  <c r="M204"/>
  <c r="N203"/>
  <c r="M203"/>
  <c r="N202"/>
  <c r="M202"/>
  <c r="N201"/>
  <c r="M201"/>
  <c r="N200"/>
  <c r="M200"/>
  <c r="N199"/>
  <c r="M199"/>
  <c r="N198"/>
  <c r="M198"/>
  <c r="N197"/>
  <c r="M197"/>
  <c r="N196"/>
  <c r="M196"/>
  <c r="N195"/>
  <c r="M195"/>
  <c r="N194"/>
  <c r="M194"/>
  <c r="N193"/>
  <c r="M193"/>
  <c r="N192"/>
  <c r="M192"/>
  <c r="N191"/>
  <c r="M191"/>
  <c r="N190"/>
  <c r="M190"/>
  <c r="N189"/>
  <c r="M189"/>
  <c r="N188"/>
  <c r="M188"/>
  <c r="N187"/>
  <c r="M187"/>
  <c r="N186"/>
  <c r="M186"/>
  <c r="N185"/>
  <c r="M185"/>
  <c r="N184"/>
  <c r="M184"/>
  <c r="N183"/>
  <c r="M183"/>
  <c r="N182"/>
  <c r="M182"/>
  <c r="N181"/>
  <c r="M181"/>
  <c r="N180"/>
  <c r="M180"/>
  <c r="N179"/>
  <c r="M179"/>
  <c r="N178"/>
  <c r="M178"/>
  <c r="N177"/>
  <c r="M177"/>
  <c r="N176"/>
  <c r="M176"/>
  <c r="N175"/>
  <c r="M175"/>
  <c r="N174"/>
  <c r="M174"/>
  <c r="N173"/>
  <c r="M173"/>
  <c r="N172"/>
  <c r="M172"/>
  <c r="N171"/>
  <c r="M171"/>
  <c r="N170"/>
  <c r="M170"/>
  <c r="N169"/>
  <c r="M169"/>
  <c r="N168"/>
  <c r="M168"/>
  <c r="N167"/>
  <c r="M167"/>
  <c r="N166"/>
  <c r="M166"/>
  <c r="N165"/>
  <c r="M165"/>
  <c r="N164"/>
  <c r="M164"/>
  <c r="N163"/>
  <c r="M163"/>
  <c r="N162"/>
  <c r="M162"/>
  <c r="N161"/>
  <c r="M161"/>
  <c r="N160"/>
  <c r="M160"/>
  <c r="N159"/>
  <c r="M159"/>
  <c r="N158"/>
  <c r="M158"/>
  <c r="N157"/>
  <c r="M157"/>
  <c r="N156"/>
  <c r="M156"/>
  <c r="N155"/>
  <c r="M155"/>
  <c r="N154"/>
  <c r="M154"/>
  <c r="N153"/>
  <c r="M153"/>
  <c r="N152"/>
  <c r="M152"/>
  <c r="N151"/>
  <c r="M151"/>
  <c r="N150"/>
  <c r="M150"/>
  <c r="N149"/>
  <c r="M149"/>
  <c r="N148"/>
  <c r="M148"/>
  <c r="N147"/>
  <c r="M147"/>
  <c r="N146"/>
  <c r="M146"/>
  <c r="N145"/>
  <c r="M145"/>
  <c r="N144"/>
  <c r="M144"/>
  <c r="N143"/>
  <c r="M143"/>
  <c r="N142"/>
  <c r="M142"/>
  <c r="N141"/>
  <c r="M141"/>
  <c r="N140"/>
  <c r="M140"/>
  <c r="N139"/>
  <c r="M139"/>
  <c r="N138"/>
  <c r="M138"/>
  <c r="N137"/>
  <c r="M137"/>
  <c r="M136"/>
  <c r="N136" s="1"/>
  <c r="M135"/>
  <c r="N135" s="1"/>
  <c r="N134"/>
  <c r="M134"/>
  <c r="N133"/>
  <c r="M133"/>
  <c r="N132"/>
  <c r="M132"/>
  <c r="N131"/>
  <c r="M131"/>
  <c r="N130"/>
  <c r="M130"/>
  <c r="N129"/>
  <c r="M129"/>
  <c r="N128"/>
  <c r="M128"/>
  <c r="N127"/>
  <c r="M127"/>
  <c r="N126"/>
  <c r="M126"/>
  <c r="N125"/>
  <c r="M125"/>
  <c r="N124"/>
  <c r="M124"/>
  <c r="N123"/>
  <c r="M123"/>
  <c r="N122"/>
  <c r="M122"/>
  <c r="N121"/>
  <c r="M121"/>
  <c r="N120"/>
  <c r="M120"/>
  <c r="N119"/>
  <c r="M119"/>
  <c r="N118"/>
  <c r="M118"/>
  <c r="N117"/>
  <c r="M117"/>
  <c r="N116"/>
  <c r="M116"/>
  <c r="N115"/>
  <c r="M115"/>
  <c r="N114"/>
  <c r="M114"/>
  <c r="N113"/>
  <c r="M113"/>
  <c r="N112"/>
  <c r="M112"/>
  <c r="N111"/>
  <c r="M111"/>
  <c r="N110"/>
  <c r="M110"/>
  <c r="N109"/>
  <c r="M109"/>
  <c r="N108"/>
  <c r="M108"/>
  <c r="N107"/>
  <c r="M107"/>
  <c r="N106"/>
  <c r="M106"/>
  <c r="N105"/>
  <c r="M105"/>
  <c r="N104"/>
  <c r="M104"/>
  <c r="N103"/>
  <c r="M103"/>
  <c r="N102"/>
  <c r="M102"/>
  <c r="N101"/>
  <c r="M101"/>
  <c r="N100"/>
  <c r="M100"/>
  <c r="N99"/>
  <c r="M99"/>
  <c r="N98"/>
  <c r="M98"/>
  <c r="N97"/>
  <c r="M97"/>
  <c r="N96"/>
  <c r="M96"/>
  <c r="N95"/>
  <c r="M95"/>
  <c r="N94"/>
  <c r="M94"/>
  <c r="N93"/>
  <c r="M93"/>
  <c r="N92"/>
  <c r="M92"/>
  <c r="N91"/>
  <c r="M91"/>
  <c r="N90"/>
  <c r="M90"/>
  <c r="N89"/>
  <c r="M89"/>
  <c r="N88"/>
  <c r="M88"/>
  <c r="N87"/>
  <c r="M87"/>
  <c r="N86"/>
  <c r="M86"/>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M60"/>
  <c r="N60" s="1"/>
  <c r="M59"/>
  <c r="N59" s="1"/>
  <c r="M58"/>
  <c r="N58" s="1"/>
  <c r="M57"/>
  <c r="N57" s="1"/>
  <c r="M56"/>
  <c r="N56" s="1"/>
  <c r="M55"/>
  <c r="N55" s="1"/>
  <c r="M54"/>
  <c r="N54" s="1"/>
  <c r="M53"/>
  <c r="N53" s="1"/>
  <c r="M52"/>
  <c r="N52" s="1"/>
  <c r="M51"/>
  <c r="N51" s="1"/>
  <c r="M50"/>
  <c r="N50" s="1"/>
  <c r="M49"/>
  <c r="N49" s="1"/>
  <c r="M48"/>
  <c r="N48" s="1"/>
  <c r="M47"/>
  <c r="N47" s="1"/>
  <c r="M46"/>
  <c r="N46" s="1"/>
  <c r="M45"/>
  <c r="N45" s="1"/>
  <c r="M44"/>
  <c r="N44" s="1"/>
  <c r="M43"/>
  <c r="N43" s="1"/>
  <c r="M42"/>
  <c r="N42" s="1"/>
  <c r="M41"/>
  <c r="N41" s="1"/>
  <c r="M40"/>
  <c r="N40" s="1"/>
  <c r="M39"/>
  <c r="N39" s="1"/>
  <c r="M38"/>
  <c r="N38" s="1"/>
  <c r="M37"/>
  <c r="N37" s="1"/>
  <c r="M36"/>
  <c r="N36" s="1"/>
  <c r="M35"/>
  <c r="N35" s="1"/>
  <c r="M34"/>
  <c r="N34" s="1"/>
  <c r="M33"/>
  <c r="N33" s="1"/>
  <c r="M32"/>
  <c r="N32" s="1"/>
  <c r="M31"/>
  <c r="N31" s="1"/>
  <c r="M30"/>
  <c r="N30" s="1"/>
  <c r="M29"/>
  <c r="N29" s="1"/>
  <c r="M28"/>
  <c r="N28" s="1"/>
  <c r="M27"/>
  <c r="N27" s="1"/>
  <c r="M26"/>
  <c r="N26" s="1"/>
  <c r="M25"/>
  <c r="N25" s="1"/>
  <c r="M24"/>
  <c r="N24" s="1"/>
  <c r="M23"/>
  <c r="N23" s="1"/>
  <c r="M22"/>
  <c r="N22" s="1"/>
  <c r="M21"/>
  <c r="N21" s="1"/>
  <c r="M20"/>
  <c r="N20" s="1"/>
  <c r="M19"/>
  <c r="N19" s="1"/>
  <c r="M18"/>
  <c r="N18" s="1"/>
  <c r="M17"/>
  <c r="N17" s="1"/>
  <c r="M16"/>
  <c r="N16" s="1"/>
  <c r="M15"/>
  <c r="N15" s="1"/>
  <c r="N14"/>
  <c r="M14"/>
  <c r="N13"/>
  <c r="M13"/>
  <c r="N12"/>
  <c r="M12"/>
  <c r="N11"/>
  <c r="M11"/>
  <c r="N10"/>
  <c r="M10"/>
  <c r="N9"/>
  <c r="M9"/>
  <c r="M8"/>
  <c r="N8" s="1"/>
  <c r="M7"/>
  <c r="N7" s="1"/>
  <c r="M6"/>
  <c r="N6" s="1"/>
  <c r="M5"/>
  <c r="N5" s="1"/>
  <c r="M4"/>
  <c r="N4" s="1"/>
  <c r="M3"/>
  <c r="N3" s="1"/>
  <c r="F10" i="65" l="1"/>
  <c r="E10"/>
  <c r="F9"/>
  <c r="E9"/>
  <c r="F8"/>
  <c r="E8"/>
  <c r="F7"/>
  <c r="E7"/>
  <c r="F6"/>
  <c r="E6"/>
  <c r="F5"/>
  <c r="E5"/>
  <c r="F4"/>
  <c r="E4"/>
  <c r="B20"/>
  <c r="C20" s="1"/>
  <c r="D20" s="1"/>
  <c r="I9" s="1"/>
  <c r="B19"/>
  <c r="C19" s="1"/>
  <c r="D19" s="1"/>
  <c r="I8" s="1"/>
  <c r="B18"/>
  <c r="C18" s="1"/>
  <c r="D18" s="1"/>
  <c r="I7" s="1"/>
  <c r="B17"/>
  <c r="C17" s="1"/>
  <c r="D17" s="1"/>
  <c r="I6" s="1"/>
  <c r="B16"/>
  <c r="C16" s="1"/>
  <c r="D16" s="1"/>
  <c r="I5" s="1"/>
  <c r="B15"/>
  <c r="B21" s="1"/>
  <c r="G10" s="1"/>
  <c r="C15" l="1"/>
  <c r="C21" s="1"/>
  <c r="H10" s="1"/>
  <c r="G9"/>
  <c r="H8"/>
  <c r="G7"/>
  <c r="H6"/>
  <c r="G5"/>
  <c r="D15"/>
  <c r="G4"/>
  <c r="H4"/>
  <c r="H9"/>
  <c r="G8"/>
  <c r="H7"/>
  <c r="G6"/>
  <c r="H5"/>
  <c r="H8" i="62"/>
  <c r="I8" s="1"/>
  <c r="H7"/>
  <c r="I7" s="1"/>
  <c r="H6"/>
  <c r="I6" s="1"/>
  <c r="H5"/>
  <c r="I5" s="1"/>
  <c r="H4"/>
  <c r="I4" s="1"/>
  <c r="G8"/>
  <c r="G7"/>
  <c r="G6"/>
  <c r="G5"/>
  <c r="E8"/>
  <c r="E7"/>
  <c r="E6"/>
  <c r="E5"/>
  <c r="C8"/>
  <c r="C7"/>
  <c r="C6"/>
  <c r="C5"/>
  <c r="G8" i="61"/>
  <c r="G7"/>
  <c r="G6"/>
  <c r="G5"/>
  <c r="E8"/>
  <c r="E7"/>
  <c r="E6"/>
  <c r="E5"/>
  <c r="C8"/>
  <c r="C7"/>
  <c r="C6"/>
  <c r="C5"/>
  <c r="G8" i="60"/>
  <c r="G7"/>
  <c r="G6"/>
  <c r="G5"/>
  <c r="E8"/>
  <c r="E7"/>
  <c r="E6"/>
  <c r="E5"/>
  <c r="C6"/>
  <c r="C7"/>
  <c r="C8"/>
  <c r="C5"/>
  <c r="J6"/>
  <c r="J7"/>
  <c r="J8"/>
  <c r="J5"/>
  <c r="J29"/>
  <c r="I29"/>
  <c r="H29"/>
  <c r="G29"/>
  <c r="F29"/>
  <c r="E29"/>
  <c r="E30" s="1"/>
  <c r="C27" i="4"/>
  <c r="E26"/>
  <c r="E27" s="1"/>
  <c r="D26"/>
  <c r="D27" s="1"/>
  <c r="F25"/>
  <c r="B25" s="1"/>
  <c r="C25" s="1"/>
  <c r="F24"/>
  <c r="B24" s="1"/>
  <c r="C24" s="1"/>
  <c r="F23"/>
  <c r="B23" s="1"/>
  <c r="C23" s="1"/>
  <c r="F22"/>
  <c r="B22" s="1"/>
  <c r="F21"/>
  <c r="B21" s="1"/>
  <c r="C21" s="1"/>
  <c r="J5" i="62" l="1"/>
  <c r="J7"/>
  <c r="D21" i="65"/>
  <c r="I10" s="1"/>
  <c r="I4"/>
  <c r="J6" i="62"/>
  <c r="J8"/>
  <c r="F30" i="60"/>
  <c r="H4"/>
  <c r="H4" i="61" s="1"/>
  <c r="F27" i="4"/>
  <c r="F26"/>
  <c r="B26" s="1"/>
  <c r="C26" s="1"/>
  <c r="D48" i="40"/>
  <c r="D47"/>
  <c r="D46"/>
  <c r="D45"/>
  <c r="D44"/>
  <c r="D43"/>
  <c r="H43" s="1"/>
  <c r="G30" i="60" l="1"/>
  <c r="H5" s="1"/>
  <c r="H5" i="61" s="1"/>
  <c r="J43" i="40"/>
  <c r="F43"/>
  <c r="F44"/>
  <c r="F45"/>
  <c r="F46"/>
  <c r="H46" s="1"/>
  <c r="F47"/>
  <c r="H47" s="1"/>
  <c r="F48"/>
  <c r="H30" i="60" l="1"/>
  <c r="H6" s="1"/>
  <c r="H6" i="61" s="1"/>
  <c r="J47" i="40"/>
  <c r="H48"/>
  <c r="H44"/>
  <c r="J46"/>
  <c r="L43"/>
  <c r="C59" s="1"/>
  <c r="E59"/>
  <c r="H45"/>
  <c r="I30" i="60" l="1"/>
  <c r="H7"/>
  <c r="H7" i="61" s="1"/>
  <c r="J48" i="40"/>
  <c r="D59"/>
  <c r="J45"/>
  <c r="B59"/>
  <c r="M43"/>
  <c r="D56"/>
  <c r="L46"/>
  <c r="J44"/>
  <c r="L47"/>
  <c r="D55" s="1"/>
  <c r="J30" i="60" l="1"/>
  <c r="H8"/>
  <c r="H8" i="61" s="1"/>
  <c r="D4" i="34"/>
  <c r="B55" i="40"/>
  <c r="M47"/>
  <c r="C55"/>
  <c r="E55"/>
  <c r="L44"/>
  <c r="B56"/>
  <c r="M46"/>
  <c r="E56"/>
  <c r="C56"/>
  <c r="L45"/>
  <c r="L48"/>
  <c r="B4" i="34" l="1"/>
  <c r="C4"/>
  <c r="E4"/>
  <c r="B54" i="40"/>
  <c r="M48"/>
  <c r="E54"/>
  <c r="C54"/>
  <c r="B57"/>
  <c r="M45"/>
  <c r="E57"/>
  <c r="C57"/>
  <c r="B58"/>
  <c r="B5" i="34" s="1"/>
  <c r="M44" i="40"/>
  <c r="E58"/>
  <c r="C58"/>
  <c r="D54"/>
  <c r="D57"/>
  <c r="D58"/>
  <c r="D5" i="34" l="1"/>
  <c r="C5"/>
  <c r="E5"/>
  <c r="E6"/>
  <c r="C6"/>
  <c r="D6"/>
  <c r="B6"/>
  <c r="D7"/>
  <c r="E9"/>
  <c r="B9"/>
  <c r="E8"/>
  <c r="B8"/>
  <c r="E7"/>
  <c r="B7"/>
  <c r="D9"/>
  <c r="D8"/>
  <c r="C9"/>
  <c r="C8"/>
  <c r="C7"/>
  <c r="D4" i="41" l="1"/>
  <c r="D5"/>
  <c r="D3"/>
  <c r="C4"/>
  <c r="C5"/>
  <c r="C3"/>
  <c r="E15" i="19"/>
  <c r="D15"/>
  <c r="C15"/>
  <c r="G15" i="33"/>
  <c r="F15"/>
  <c r="E15"/>
  <c r="D15"/>
  <c r="C15"/>
  <c r="B15"/>
  <c r="G10"/>
  <c r="F10"/>
  <c r="E10"/>
  <c r="D10"/>
  <c r="C10"/>
  <c r="B10"/>
  <c r="G12"/>
  <c r="G14" s="1"/>
  <c r="F12"/>
  <c r="F14" s="1"/>
  <c r="E12"/>
  <c r="E14" s="1"/>
  <c r="D12"/>
  <c r="D14" s="1"/>
  <c r="C12"/>
  <c r="C14" s="1"/>
  <c r="B12"/>
  <c r="B14" s="1"/>
  <c r="G8"/>
  <c r="F8"/>
  <c r="E8"/>
  <c r="D8"/>
  <c r="C8"/>
  <c r="B8"/>
  <c r="C6"/>
  <c r="D6"/>
  <c r="E6"/>
  <c r="F6"/>
  <c r="G6"/>
  <c r="B6"/>
  <c r="I8" i="61" l="1"/>
  <c r="I7"/>
  <c r="I6"/>
  <c r="I5"/>
  <c r="I4"/>
  <c r="I8" i="60"/>
  <c r="I7"/>
  <c r="I6"/>
  <c r="I5"/>
  <c r="I4"/>
  <c r="K5" i="65"/>
  <c r="J6"/>
  <c r="K7"/>
  <c r="J8"/>
  <c r="K9"/>
  <c r="J10"/>
  <c r="C5" i="1"/>
  <c r="C6"/>
  <c r="C4"/>
  <c r="B6"/>
  <c r="D6"/>
  <c r="E6" s="1"/>
  <c r="J6" i="61" l="1"/>
  <c r="J8"/>
  <c r="J4" i="65"/>
  <c r="K10"/>
  <c r="J9"/>
  <c r="K8"/>
  <c r="J7"/>
  <c r="K6"/>
  <c r="J5"/>
  <c r="K4"/>
  <c r="J5" i="61"/>
  <c r="J7"/>
  <c r="E5" i="1"/>
  <c r="E4"/>
  <c r="K36" i="84"/>
  <c r="K35"/>
  <c r="K34"/>
  <c r="K33"/>
  <c r="K32"/>
  <c r="K31"/>
  <c r="K30"/>
  <c r="E36"/>
  <c r="E35"/>
  <c r="E34"/>
  <c r="E33"/>
  <c r="E32"/>
  <c r="E31"/>
  <c r="E30"/>
  <c r="H33" i="85"/>
  <c r="I33" s="1"/>
  <c r="G33"/>
  <c r="H32"/>
  <c r="I32" s="1"/>
  <c r="G32"/>
  <c r="H31"/>
  <c r="I31" s="1"/>
  <c r="G31"/>
  <c r="H30"/>
  <c r="G30"/>
  <c r="I30" s="1"/>
  <c r="H29"/>
  <c r="I29" s="1"/>
  <c r="G29"/>
  <c r="H28"/>
  <c r="G28"/>
  <c r="I28" s="1"/>
  <c r="H27"/>
  <c r="I27" s="1"/>
  <c r="G27"/>
  <c r="P33" i="50" l="1"/>
  <c r="O33"/>
  <c r="N33"/>
  <c r="M33"/>
  <c r="L33"/>
  <c r="K33"/>
  <c r="J33"/>
  <c r="I33"/>
  <c r="H33"/>
  <c r="G33"/>
  <c r="F33"/>
  <c r="E33"/>
  <c r="D33"/>
  <c r="C33"/>
  <c r="B33"/>
  <c r="E27" i="31" l="1"/>
  <c r="C27"/>
  <c r="C28" i="6"/>
  <c r="D28"/>
  <c r="B28"/>
  <c r="E28"/>
  <c r="E38"/>
  <c r="D38"/>
  <c r="C38"/>
  <c r="B38"/>
  <c r="E33"/>
  <c r="E34"/>
  <c r="E35"/>
  <c r="E36"/>
  <c r="E37"/>
  <c r="E32"/>
  <c r="B33"/>
  <c r="C33"/>
  <c r="D33"/>
  <c r="B34"/>
  <c r="C34"/>
  <c r="D34"/>
  <c r="B35"/>
  <c r="C35"/>
  <c r="D35"/>
  <c r="B36"/>
  <c r="C36"/>
  <c r="D36"/>
  <c r="B37"/>
  <c r="C37"/>
  <c r="D37"/>
  <c r="C32"/>
  <c r="D32"/>
  <c r="B32"/>
</calcChain>
</file>

<file path=xl/sharedStrings.xml><?xml version="1.0" encoding="utf-8"?>
<sst xmlns="http://schemas.openxmlformats.org/spreadsheetml/2006/main" count="34666" uniqueCount="1879">
  <si>
    <t>Mercado Ético[1]</t>
  </si>
  <si>
    <t>Mercado Popular</t>
  </si>
  <si>
    <t>Total</t>
  </si>
  <si>
    <t>Grafico 1. Composicion del mercado regional: institucional y privado, 2006</t>
  </si>
  <si>
    <t>Tabla 2. Participación de mercado de productos farmacéuticos, según clasificación económica, países seleccionados, 2005.</t>
  </si>
  <si>
    <t>% de mercado en volumen</t>
  </si>
  <si>
    <t>% de mercado en valor</t>
  </si>
  <si>
    <t>productos originales</t>
  </si>
  <si>
    <t>productos genéricos</t>
  </si>
  <si>
    <t>único oferente</t>
  </si>
  <si>
    <t>varios oferentes*</t>
  </si>
  <si>
    <t>con marca</t>
  </si>
  <si>
    <t>sin marca</t>
  </si>
  <si>
    <t>EE.UU.</t>
  </si>
  <si>
    <t>Canadá</t>
  </si>
  <si>
    <t>Francia</t>
  </si>
  <si>
    <t>Alemania</t>
  </si>
  <si>
    <t>Italia</t>
  </si>
  <si>
    <t>España</t>
  </si>
  <si>
    <t>Reino Unido</t>
  </si>
  <si>
    <t>Japón</t>
  </si>
  <si>
    <t>Australia</t>
  </si>
  <si>
    <t>Brasil</t>
  </si>
  <si>
    <t>Chile</t>
  </si>
  <si>
    <t>México</t>
  </si>
  <si>
    <t>Promedio</t>
  </si>
  <si>
    <r>
      <t>Nota: * refiere a los productos originales, con patente vencida, que ya se encuentran compartiendo el mercado con al menos una versión genérica (con o sin marca). Fuente: Danzon &amp; Furukawa (2008)</t>
    </r>
    <r>
      <rPr>
        <sz val="10"/>
        <color rgb="FF000000"/>
        <rFont val="Calibri"/>
        <family val="2"/>
        <scheme val="minor"/>
      </rPr>
      <t xml:space="preserve"> sobre la base de datos de IMS.</t>
    </r>
  </si>
  <si>
    <t>Gráfico 2. Composición del mercado regional: medicamentos innovadores, genéricos de marca y genéricos, 2010.</t>
  </si>
  <si>
    <t>Tabla 3. Las 15 clases terapéuticas de mayores ventas a escala global, en 2009</t>
  </si>
  <si>
    <t>Clases Terapéuticas</t>
  </si>
  <si>
    <t>Ventas 2009</t>
  </si>
  <si>
    <t>millones de dólares</t>
  </si>
  <si>
    <t xml:space="preserve">Oncológicos </t>
  </si>
  <si>
    <t xml:space="preserve">Reguladores de los lípidos </t>
  </si>
  <si>
    <t>Antiasmáticos y similares</t>
  </si>
  <si>
    <t xml:space="preserve">Antidiabéticos </t>
  </si>
  <si>
    <t>Antiulcerosos</t>
  </si>
  <si>
    <t>Antihipertensivos</t>
  </si>
  <si>
    <t xml:space="preserve">Antipsicóticos </t>
  </si>
  <si>
    <t xml:space="preserve">Antidepresivos </t>
  </si>
  <si>
    <t>Antirreumáticos y autoinmunes</t>
  </si>
  <si>
    <t>Antitrombóticos</t>
  </si>
  <si>
    <t>Antivirales HIV</t>
  </si>
  <si>
    <t xml:space="preserve">Antiepilépticos </t>
  </si>
  <si>
    <t xml:space="preserve">Analgésicos Narcóticos </t>
  </si>
  <si>
    <t xml:space="preserve">Analgésicos no-narcóticos </t>
  </si>
  <si>
    <t>Antianémicos</t>
  </si>
  <si>
    <t>Subtotal</t>
  </si>
  <si>
    <t>Mercado Global</t>
  </si>
  <si>
    <r>
      <rPr>
        <b/>
        <sz val="10"/>
        <color rgb="FF000000"/>
        <rFont val="Calibri"/>
        <family val="2"/>
        <scheme val="minor"/>
      </rPr>
      <t xml:space="preserve">Fuente: </t>
    </r>
    <r>
      <rPr>
        <sz val="10"/>
        <color rgb="FF000000"/>
        <rFont val="Calibri"/>
        <family val="2"/>
        <scheme val="minor"/>
      </rPr>
      <t>IMS Top 15 Global Therapeutic Classes, 2009, Total Audited Markets. Incluye medicamentos de venta bajo receta y algunos de venta libre. Valores ex fábrica.</t>
    </r>
  </si>
  <si>
    <t>Tabla 4. Tamaño del mercado mundial de medicamentos, 2009.</t>
  </si>
  <si>
    <t>Regiones</t>
  </si>
  <si>
    <t>Tamaño del mercado, 2009</t>
  </si>
  <si>
    <t>Miles de millones de dólares (a)</t>
  </si>
  <si>
    <t>Ventas anuales</t>
  </si>
  <si>
    <t>per cápita (b)</t>
  </si>
  <si>
    <t>Norteamérica (Canadá y EE.UU.)</t>
  </si>
  <si>
    <t>$ 322,1</t>
  </si>
  <si>
    <t>Europa</t>
  </si>
  <si>
    <t>$ 247,6</t>
  </si>
  <si>
    <t>Asia/ África/ Australia</t>
  </si>
  <si>
    <t>$ 102,6</t>
  </si>
  <si>
    <t>$ 90,3</t>
  </si>
  <si>
    <t>América Latina</t>
  </si>
  <si>
    <t>$ 45,8</t>
  </si>
  <si>
    <t>TOTAL</t>
  </si>
  <si>
    <t>$ 808,3</t>
  </si>
  <si>
    <r>
      <rPr>
        <b/>
        <sz val="10"/>
        <color rgb="FF000000"/>
        <rFont val="Calibri"/>
        <family val="2"/>
        <scheme val="minor"/>
      </rPr>
      <t>Fuentes:</t>
    </r>
    <r>
      <rPr>
        <sz val="10"/>
        <color rgb="FF000000"/>
        <rFont val="Calibri"/>
        <family val="2"/>
        <scheme val="minor"/>
      </rPr>
      <t xml:space="preserve"> (a) IMS, datos auditados y no auditados, ex fabrica; estimaciones a marzo de 2010; (b) el consultor sobre la base de datos IMS y estimaciones de la población mundial de US Census Bureau y CEPAL.</t>
    </r>
  </si>
  <si>
    <t>Tabla 5. Mayores mercados nacionales de medicamentos, 2009.</t>
  </si>
  <si>
    <t>Países</t>
  </si>
  <si>
    <t>Estados Unidos</t>
  </si>
  <si>
    <t>Reino Unido de G.B.</t>
  </si>
  <si>
    <t>China</t>
  </si>
  <si>
    <t>Subtotal (10 mayores mercados)</t>
  </si>
  <si>
    <t>77.7%</t>
  </si>
  <si>
    <t>100.0%</t>
  </si>
  <si>
    <r>
      <rPr>
        <b/>
        <sz val="9"/>
        <color rgb="FF000000"/>
        <rFont val="Calibri"/>
        <family val="2"/>
        <scheme val="minor"/>
      </rPr>
      <t xml:space="preserve">Fuentes: </t>
    </r>
    <r>
      <rPr>
        <sz val="9"/>
        <color rgb="FF000000"/>
        <rFont val="Calibri"/>
        <family val="2"/>
        <scheme val="minor"/>
      </rPr>
      <t xml:space="preserve">(a) IMS, datos auditados, ex fabrica, estimaciones a marzo de 2009; (b) el consultor sobre la base de datos IMS y estimaciones de la población mundial de US Census Bureau. </t>
    </r>
  </si>
  <si>
    <t>Tabla 6. Gasto en medicamentos en los mayores países de la OECD, en puntos porcentuales del PIB, promedio 2006/7.</t>
  </si>
  <si>
    <t>País</t>
  </si>
  <si>
    <t>Promedio 2006/07</t>
  </si>
  <si>
    <t>Sd</t>
  </si>
  <si>
    <t>sd</t>
  </si>
  <si>
    <r>
      <rPr>
        <b/>
        <sz val="9"/>
        <color rgb="FF000000"/>
        <rFont val="Calibri"/>
        <family val="2"/>
        <scheme val="minor"/>
      </rPr>
      <t>Fuente:</t>
    </r>
    <r>
      <rPr>
        <sz val="9"/>
        <color rgb="FF000000"/>
        <rFont val="Calibri"/>
        <family val="2"/>
        <scheme val="minor"/>
      </rPr>
      <t xml:space="preserve"> el consultor sobre la base de datos de la OECD</t>
    </r>
  </si>
  <si>
    <t>Tabla 7. Número de principios activos, solos o en asociaciones, clasificados en cada grupo anatómico.</t>
  </si>
  <si>
    <t>Clasificación ATC, nivel 1 (grupo anatómico de aplicación)</t>
  </si>
  <si>
    <t>N° de principios activos clasificados (*)</t>
  </si>
  <si>
    <t>A</t>
  </si>
  <si>
    <t>Sistema digestivo y metabolismo</t>
  </si>
  <si>
    <t>B</t>
  </si>
  <si>
    <t>Sangre y órganos hematopoyéticos</t>
  </si>
  <si>
    <t>C</t>
  </si>
  <si>
    <t>Sistema cardiovascular</t>
  </si>
  <si>
    <t>D</t>
  </si>
  <si>
    <t>Medicamentos dermatológicos</t>
  </si>
  <si>
    <t>G</t>
  </si>
  <si>
    <t>Aparato genitourinario y hormonas sexuales</t>
  </si>
  <si>
    <t>H</t>
  </si>
  <si>
    <t>Preparados hormonales sistémicos, excluye hormonas sexuales</t>
  </si>
  <si>
    <t>J</t>
  </si>
  <si>
    <t>Antiinfecciosos en general para uso sistémico</t>
  </si>
  <si>
    <t>L</t>
  </si>
  <si>
    <t>Agentes antineoplásicos e imunomoduladores</t>
  </si>
  <si>
    <t>M</t>
  </si>
  <si>
    <t>Sistema musculoesquelético</t>
  </si>
  <si>
    <t>N</t>
  </si>
  <si>
    <t>Sistema nervioso</t>
  </si>
  <si>
    <t>P</t>
  </si>
  <si>
    <t>Produtos antiparasitarios, insecticidas y repelentes</t>
  </si>
  <si>
    <t>R</t>
  </si>
  <si>
    <t>Sistema respiratorio</t>
  </si>
  <si>
    <t>S</t>
  </si>
  <si>
    <t>Órganos de los sentidos</t>
  </si>
  <si>
    <t>V</t>
  </si>
  <si>
    <t>Varios</t>
  </si>
  <si>
    <t>TOTAL (14 Grupos Anatómicos)</t>
  </si>
  <si>
    <r>
      <rPr>
        <b/>
        <sz val="10"/>
        <color rgb="FF000000"/>
        <rFont val="Calibri"/>
        <family val="2"/>
        <scheme val="minor"/>
      </rPr>
      <t>Fuente:</t>
    </r>
    <r>
      <rPr>
        <sz val="10"/>
        <color rgb="FF000000"/>
        <rFont val="Calibri"/>
        <family val="2"/>
        <scheme val="minor"/>
      </rPr>
      <t xml:space="preserve"> el consultor sobre la base del Sistema de Clasificación Anatómica, Terapéutica y Química de medicamentos (Clasificación ATC, por sus siglas en inglés) de la ORGANIZACIÓN MUNDIAL DE LA SALUD - WHO Collaborating Centre for Drug Statistics Methodology (*) Solos (monodrogas) o en combinaciones.</t>
    </r>
  </si>
  <si>
    <t>Gráfico 3. Participación de los medicamentos genéricos en países seleccionados</t>
  </si>
  <si>
    <t>Tabla 8. Fuentes de financiamiento del gasto en medicamentos de venta bajo receta, países desarrollados seleccionados, 2004-6.</t>
  </si>
  <si>
    <t>Seguro público</t>
  </si>
  <si>
    <t>Seguro privado</t>
  </si>
  <si>
    <t>Copagos</t>
  </si>
  <si>
    <t>Reino Unido de Gran Bretaña</t>
  </si>
  <si>
    <t>Suiza</t>
  </si>
  <si>
    <t>Suecia</t>
  </si>
  <si>
    <t>Finlandia</t>
  </si>
  <si>
    <t>Países Bajos</t>
  </si>
  <si>
    <r>
      <rPr>
        <b/>
        <sz val="10"/>
        <color rgb="FF000000"/>
        <rFont val="Calibri"/>
        <family val="2"/>
        <scheme val="minor"/>
      </rPr>
      <t>Fuentes:</t>
    </r>
    <r>
      <rPr>
        <sz val="10"/>
        <color rgb="FF000000"/>
        <rFont val="Calibri"/>
        <family val="2"/>
        <scheme val="minor"/>
      </rPr>
      <t xml:space="preserve"> Office of Fair Trade-UK, 2007, Pharmaceutical Price Regulation Scheme, Anexo K, International survey of pharmaceutical pricing and reimbursement schemes, Tabla 1.1.</t>
    </r>
  </si>
  <si>
    <t>Tabla 9. Medicamentos éticos: márgenes mayoristas y minoristas (libres y regulados) y alícuotas de IVA en países de la OECD.</t>
  </si>
  <si>
    <t>Mark up mayorista[1]</t>
  </si>
  <si>
    <t xml:space="preserve">R: regulado; </t>
  </si>
  <si>
    <t>L: libre</t>
  </si>
  <si>
    <t>Mark up farmacia[2]</t>
  </si>
  <si>
    <t>R: regulado</t>
  </si>
  <si>
    <t>Cargos adicionales</t>
  </si>
  <si>
    <t xml:space="preserve"> farmacia[3]</t>
  </si>
  <si>
    <t>Ventas (IVA)</t>
  </si>
  <si>
    <t>TG: tasa general</t>
  </si>
  <si>
    <t>TR: tasa reducida</t>
  </si>
  <si>
    <t>(medicamentos reembolsables)</t>
  </si>
  <si>
    <t>R: 6 % al 15%</t>
  </si>
  <si>
    <t>Máx.  € 72(</t>
  </si>
  <si>
    <t>R: 3 %</t>
  </si>
  <si>
    <t>€ 8.10</t>
  </si>
  <si>
    <t>TG: 16%</t>
  </si>
  <si>
    <t xml:space="preserve">R: 7.52%, </t>
  </si>
  <si>
    <t>máx $69.94</t>
  </si>
  <si>
    <t xml:space="preserve">R: 10% - 4%, </t>
  </si>
  <si>
    <t xml:space="preserve">Máx: USD 40 </t>
  </si>
  <si>
    <t>AUD 5.44</t>
  </si>
  <si>
    <t xml:space="preserve">Austria </t>
  </si>
  <si>
    <t xml:space="preserve">R: % variable, </t>
  </si>
  <si>
    <t>máx € 23.74</t>
  </si>
  <si>
    <t>R: 37% - 3.9%</t>
  </si>
  <si>
    <t>15% (clientes privados)</t>
  </si>
  <si>
    <t>TG: 20%</t>
  </si>
  <si>
    <t xml:space="preserve">Bélgica </t>
  </si>
  <si>
    <t xml:space="preserve">R: 13.1%, </t>
  </si>
  <si>
    <t>máx € 2.18</t>
  </si>
  <si>
    <t>TR: 6% (TG: 21%)</t>
  </si>
  <si>
    <t xml:space="preserve">Canadá </t>
  </si>
  <si>
    <t>R: 5% (promedio)</t>
  </si>
  <si>
    <t>TR: 0% (reembolsables</t>
  </si>
  <si>
    <t>TG: 6%</t>
  </si>
  <si>
    <t xml:space="preserve">Dinamarca </t>
  </si>
  <si>
    <t>L: 4% (promedio)[4]</t>
  </si>
  <si>
    <t>R: 8.8% + un fijo</t>
  </si>
  <si>
    <t xml:space="preserve">€ 1.24 </t>
  </si>
  <si>
    <t>TG: 25%</t>
  </si>
  <si>
    <t>Eslovaquia</t>
  </si>
  <si>
    <t>R: 4%; 10%; 11%</t>
  </si>
  <si>
    <t>(según costo)</t>
  </si>
  <si>
    <t xml:space="preserve">R: 21%; </t>
  </si>
  <si>
    <t>R: 10% máx € 250</t>
  </si>
  <si>
    <t>SKK 1.25</t>
  </si>
  <si>
    <t>TR: 10% (TG: 19%)</t>
  </si>
  <si>
    <t>R: 7.6% hasta precio € 89.62; resto  € 7.37 (fijo)</t>
  </si>
  <si>
    <t>R: 27.9% hasta precio € 89.62; resto € 37.53</t>
  </si>
  <si>
    <t>TR: 4% (TG: 16%)</t>
  </si>
  <si>
    <t>L: 2% -4%</t>
  </si>
  <si>
    <t>L: 22% -25%</t>
  </si>
  <si>
    <t xml:space="preserve">Finlandia </t>
  </si>
  <si>
    <t>L: 2%-4%</t>
  </si>
  <si>
    <t>R: variable, sd.</t>
  </si>
  <si>
    <t xml:space="preserve">€ 0.42 </t>
  </si>
  <si>
    <t>TR: 8% (TG 22%)</t>
  </si>
  <si>
    <t xml:space="preserve">Francia </t>
  </si>
  <si>
    <t>R: 2% - 10%</t>
  </si>
  <si>
    <t xml:space="preserve">(prod. </t>
  </si>
  <si>
    <t>reembolsables)</t>
  </si>
  <si>
    <t>26.1% - 6%</t>
  </si>
  <si>
    <t>R: € 0.53 por unidad</t>
  </si>
  <si>
    <t>TR: 2.1% (reembolsables)</t>
  </si>
  <si>
    <t>TR: 5.5% (no reembolsables)</t>
  </si>
  <si>
    <t>(TG: 19.6%)</t>
  </si>
  <si>
    <t>Grecia</t>
  </si>
  <si>
    <t>R: 8,43%</t>
  </si>
  <si>
    <t>R: 35%</t>
  </si>
  <si>
    <t>TR: 9% (TG 18%)</t>
  </si>
  <si>
    <t>Holanda</t>
  </si>
  <si>
    <t>L sd</t>
  </si>
  <si>
    <t>€ 6.10</t>
  </si>
  <si>
    <t>TR: 6% (TG: 12.5%)</t>
  </si>
  <si>
    <t>Hungría</t>
  </si>
  <si>
    <t>R: 5% - 12%</t>
  </si>
  <si>
    <t>R: 26% a 17%</t>
  </si>
  <si>
    <t>Máx. € 3.43</t>
  </si>
  <si>
    <t>TR: 15% (TG:25%)</t>
  </si>
  <si>
    <t>Irlanda</t>
  </si>
  <si>
    <t>R: 15%</t>
  </si>
  <si>
    <t>R: 0%</t>
  </si>
  <si>
    <t>R: 50%</t>
  </si>
  <si>
    <t>según plan salud</t>
  </si>
  <si>
    <t>R: € 2.86</t>
  </si>
  <si>
    <t>R:  € 3.26</t>
  </si>
  <si>
    <t>(según plan salud)</t>
  </si>
  <si>
    <t>TR: 0% (orales)</t>
  </si>
  <si>
    <t>TG: 21%</t>
  </si>
  <si>
    <t>R: 6.65%[5] (reembolsables)</t>
  </si>
  <si>
    <t>L: 8%</t>
  </si>
  <si>
    <t>R: 26.7% (reembolsables)</t>
  </si>
  <si>
    <t>TR: 10% (TG: 20%)</t>
  </si>
  <si>
    <t>Corea</t>
  </si>
  <si>
    <t>L: 8.1%</t>
  </si>
  <si>
    <t>Honorario fijo (KRW 1,252) + monto fijo + % variable por receta</t>
  </si>
  <si>
    <t>TG: 10%</t>
  </si>
  <si>
    <t>L:  % sd</t>
  </si>
  <si>
    <t>L: %  sd</t>
  </si>
  <si>
    <t>TR: 0% (TG: 15%)</t>
  </si>
  <si>
    <t xml:space="preserve">Noruega </t>
  </si>
  <si>
    <t xml:space="preserve">L: 5%-7% </t>
  </si>
  <si>
    <t>R: 5%-8%</t>
  </si>
  <si>
    <t>€ 2.70</t>
  </si>
  <si>
    <t xml:space="preserve">Nueva Zelanda </t>
  </si>
  <si>
    <t>F: 10%</t>
  </si>
  <si>
    <t>R: 4% - 5% del precio</t>
  </si>
  <si>
    <t>NZD 5.16</t>
  </si>
  <si>
    <t>TG: 12.5%</t>
  </si>
  <si>
    <t xml:space="preserve">Polonia </t>
  </si>
  <si>
    <t>R: 9.78% (reemb.)</t>
  </si>
  <si>
    <t>L: 12%-14%</t>
  </si>
  <si>
    <t>R: 40%-12% (reemb.)</t>
  </si>
  <si>
    <t>L:  25%</t>
  </si>
  <si>
    <t>TR: 7% (TG: 22%)</t>
  </si>
  <si>
    <t>Portugal</t>
  </si>
  <si>
    <t>R: 6,87% [6](reemb.)</t>
  </si>
  <si>
    <t>R: 18.27%</t>
  </si>
  <si>
    <t>L: 20%</t>
  </si>
  <si>
    <t>TR: 5% (TG: 19%)</t>
  </si>
  <si>
    <t>R: % variable (reembolsables)</t>
  </si>
  <si>
    <t>L: sin dato</t>
  </si>
  <si>
    <t>Existen, sin dato</t>
  </si>
  <si>
    <t>TG: 17.5%[7]</t>
  </si>
  <si>
    <t xml:space="preserve">República Checa </t>
  </si>
  <si>
    <t>R: 5%-7%</t>
  </si>
  <si>
    <t>L. 2.7%[8]</t>
  </si>
  <si>
    <t>R: % variable, con máx. € 18</t>
  </si>
  <si>
    <t>TR: 0% (TG: 25%)</t>
  </si>
  <si>
    <t>R: % variable, máx CHF 240[9]</t>
  </si>
  <si>
    <t>R: % variables con máx CHF 240</t>
  </si>
  <si>
    <t>Cargo según nomenclador</t>
  </si>
  <si>
    <t>TR: 2.4% (TG: 7.6%)</t>
  </si>
  <si>
    <t>Turquía</t>
  </si>
  <si>
    <t>R: 9%-2%</t>
  </si>
  <si>
    <t xml:space="preserve">R: 25% - 10%. </t>
  </si>
  <si>
    <t>TR: 8% (TG: 18%)</t>
  </si>
  <si>
    <t>[1] Sobre precio ex fabrica.</t>
  </si>
  <si>
    <t>[2] Sobre precio mayorista</t>
  </si>
  <si>
    <t>[3] Por receta</t>
  </si>
  <si>
    <t>[4] Controlado indirectamente a través del mecanismo de reembolso</t>
  </si>
  <si>
    <t>[5] En Italia son márgenes fijados en relación al precio final en farmacia</t>
  </si>
  <si>
    <t>[6] Portugal: márgenes establecidos sobre precio farmacia</t>
  </si>
  <si>
    <t>[7] Dado que los  medicamentos éticos son comprados por el gobierno, en la práctica la tasa es 0%</t>
  </si>
  <si>
    <t>[8] Existe un distribuidor monopolista que negocia el margen con los laboratorios.</t>
  </si>
  <si>
    <t>[9] Margen conjunto droguería-farmacia</t>
  </si>
  <si>
    <r>
      <rPr>
        <b/>
        <sz val="10"/>
        <color rgb="FF000000"/>
        <rFont val="Calibri"/>
        <family val="2"/>
        <scheme val="minor"/>
      </rPr>
      <t xml:space="preserve">Fuente: </t>
    </r>
    <r>
      <rPr>
        <sz val="10"/>
        <color rgb="FF000000"/>
        <rFont val="Calibri"/>
        <family val="2"/>
        <scheme val="minor"/>
      </rPr>
      <t>OECD, 2008. Los datos corresponden a un relevamiento realizado en 2004.</t>
    </r>
  </si>
  <si>
    <t>Tabla 10. Las quince mayores empresas originadoras de medicamentos, según su participación en el mercado mundial, 2009.</t>
  </si>
  <si>
    <t>Empresas originadoras</t>
  </si>
  <si>
    <t xml:space="preserve"> PFIZER</t>
  </si>
  <si>
    <t xml:space="preserve"> MERCK &amp; CO</t>
  </si>
  <si>
    <t xml:space="preserve"> NOVARTIS</t>
  </si>
  <si>
    <t xml:space="preserve"> SANOFI-AVENTIS</t>
  </si>
  <si>
    <t xml:space="preserve"> GLAXOSMITHKLINE</t>
  </si>
  <si>
    <t>Gran Bretaña</t>
  </si>
  <si>
    <t xml:space="preserve"> ASTRAZENECA</t>
  </si>
  <si>
    <t xml:space="preserve"> ROCHE</t>
  </si>
  <si>
    <t xml:space="preserve"> JOHNSON &amp; JOHNSON</t>
  </si>
  <si>
    <t xml:space="preserve"> LILLY</t>
  </si>
  <si>
    <t xml:space="preserve"> ABBOTT</t>
  </si>
  <si>
    <t xml:space="preserve"> TEVA</t>
  </si>
  <si>
    <t>Israel</t>
  </si>
  <si>
    <t xml:space="preserve"> BAYER</t>
  </si>
  <si>
    <t xml:space="preserve"> BOEHRINGER INGEL</t>
  </si>
  <si>
    <t xml:space="preserve"> AMGEN</t>
  </si>
  <si>
    <t xml:space="preserve"> TAKEDA</t>
  </si>
  <si>
    <t>SUBTOTAL</t>
  </si>
  <si>
    <r>
      <rPr>
        <b/>
        <sz val="8"/>
        <color rgb="FF000000"/>
        <rFont val="Calibri"/>
        <family val="2"/>
        <scheme val="minor"/>
      </rPr>
      <t xml:space="preserve">Fuente: </t>
    </r>
    <r>
      <rPr>
        <sz val="8"/>
        <color rgb="FF000000"/>
        <rFont val="Calibri"/>
        <family val="2"/>
        <scheme val="minor"/>
      </rPr>
      <t>IMS Health. Top 15 Global Corporations, 2009, Total Audited Markets. Incluye medicamentos de venta bajo receta y medicamentos OTC seleccionados. Los valores corresponden a precios de fábrica.</t>
    </r>
  </si>
  <si>
    <t>Tabla 11. Productos farmacéuticos de mayor venta, a escala global, 2009</t>
  </si>
  <si>
    <t>Producto</t>
  </si>
  <si>
    <t>Principales indicaciones</t>
  </si>
  <si>
    <t>Fabricante</t>
  </si>
  <si>
    <t>Ventas 2009, millones de dólares</t>
  </si>
  <si>
    <t>LIPITOR (atorvastatina)</t>
  </si>
  <si>
    <t>Colesterol</t>
  </si>
  <si>
    <t>Pfizer</t>
  </si>
  <si>
    <r>
      <t xml:space="preserve">PLAVIX </t>
    </r>
    <r>
      <rPr>
        <i/>
        <sz val="10"/>
        <color rgb="FF000000"/>
        <rFont val="Calibri"/>
        <family val="2"/>
        <scheme val="minor"/>
      </rPr>
      <t>(clopidogrel)</t>
    </r>
  </si>
  <si>
    <t>Circulación sanguínea</t>
  </si>
  <si>
    <t>Sanofi Aventis</t>
  </si>
  <si>
    <r>
      <t>NEXIUM (</t>
    </r>
    <r>
      <rPr>
        <i/>
        <sz val="8.5"/>
        <color rgb="FF000000"/>
        <rFont val="Verdana"/>
        <family val="2"/>
      </rPr>
      <t>esomeprazol)</t>
    </r>
  </si>
  <si>
    <t>Úlceras y acidez</t>
  </si>
  <si>
    <t>AstraZeneca</t>
  </si>
  <si>
    <r>
      <t xml:space="preserve">SERETIDE </t>
    </r>
    <r>
      <rPr>
        <i/>
        <sz val="10"/>
        <color rgb="FF000000"/>
        <rFont val="Calibri"/>
        <family val="2"/>
        <scheme val="minor"/>
      </rPr>
      <t>(fluticasona + salmeterol)</t>
    </r>
  </si>
  <si>
    <t>Asma</t>
  </si>
  <si>
    <t>GlaxoSmithKline</t>
  </si>
  <si>
    <r>
      <t xml:space="preserve">SEROQUEL </t>
    </r>
    <r>
      <rPr>
        <i/>
        <sz val="10"/>
        <color rgb="FF000000"/>
        <rFont val="Calibri"/>
        <family val="2"/>
        <scheme val="minor"/>
      </rPr>
      <t>(quetiapina)</t>
    </r>
  </si>
  <si>
    <t>Antipsicótico</t>
  </si>
  <si>
    <r>
      <t xml:space="preserve">ENBREL </t>
    </r>
    <r>
      <rPr>
        <i/>
        <sz val="10"/>
        <color rgb="FF000000"/>
        <rFont val="Calibri"/>
        <family val="2"/>
        <scheme val="minor"/>
      </rPr>
      <t>(etanercept)</t>
    </r>
  </si>
  <si>
    <t>Artritis reumatoidea</t>
  </si>
  <si>
    <t>Amgen</t>
  </si>
  <si>
    <r>
      <t>REMICADE (</t>
    </r>
    <r>
      <rPr>
        <i/>
        <sz val="10"/>
        <color rgb="FF000000"/>
        <rFont val="Calibri"/>
        <family val="2"/>
        <scheme val="minor"/>
      </rPr>
      <t>infliximab)</t>
    </r>
  </si>
  <si>
    <t>Artritis reumatoidea; enfermedad de Crohn</t>
  </si>
  <si>
    <t>Schering Ploug, Centocor, Mitsubishi</t>
  </si>
  <si>
    <r>
      <t>CRESTOR (</t>
    </r>
    <r>
      <rPr>
        <sz val="8.5"/>
        <color rgb="FF000000"/>
        <rFont val="Verdana"/>
        <family val="2"/>
      </rPr>
      <t>rosuvastatina)</t>
    </r>
  </si>
  <si>
    <t>ZYPREXA (olanzapina)</t>
  </si>
  <si>
    <t>Lily</t>
  </si>
  <si>
    <r>
      <t>HUMIRA (</t>
    </r>
    <r>
      <rPr>
        <i/>
        <sz val="10"/>
        <color rgb="FF000000"/>
        <rFont val="Calibri"/>
        <family val="2"/>
        <scheme val="minor"/>
      </rPr>
      <t>adalimumab</t>
    </r>
    <r>
      <rPr>
        <sz val="10"/>
        <color rgb="FF000000"/>
        <rFont val="Calibri"/>
        <family val="2"/>
        <scheme val="minor"/>
      </rPr>
      <t xml:space="preserve">) </t>
    </r>
  </si>
  <si>
    <t>Abbot</t>
  </si>
  <si>
    <r>
      <t>AVASTIN (</t>
    </r>
    <r>
      <rPr>
        <i/>
        <sz val="10"/>
        <color rgb="FF000000"/>
        <rFont val="Calibri"/>
        <family val="2"/>
        <scheme val="minor"/>
      </rPr>
      <t>bevacizumab)</t>
    </r>
  </si>
  <si>
    <t>Cáncer</t>
  </si>
  <si>
    <t>Genetech/Roche</t>
  </si>
  <si>
    <r>
      <t xml:space="preserve">SINGULAIR </t>
    </r>
    <r>
      <rPr>
        <i/>
        <sz val="10"/>
        <color rgb="FF000000"/>
        <rFont val="Calibri"/>
        <family val="2"/>
        <scheme val="minor"/>
      </rPr>
      <t>(montelukast)</t>
    </r>
  </si>
  <si>
    <t>MerckSharpDome</t>
  </si>
  <si>
    <t>MABTHERA (rituximab)</t>
  </si>
  <si>
    <t>Artritis reumatoidea; linfoma no Hodgkins</t>
  </si>
  <si>
    <t>Roche</t>
  </si>
  <si>
    <r>
      <t>ABILIFY (</t>
    </r>
    <r>
      <rPr>
        <i/>
        <sz val="10"/>
        <color rgb="FF000000"/>
        <rFont val="Calibri"/>
        <family val="2"/>
        <scheme val="minor"/>
      </rPr>
      <t>aripriprazol)</t>
    </r>
  </si>
  <si>
    <t>Bristol Myers Squibb</t>
  </si>
  <si>
    <t>LOVENOX (enoxaparina)</t>
  </si>
  <si>
    <t>Sanofi-Aventis</t>
  </si>
  <si>
    <r>
      <rPr>
        <b/>
        <sz val="10"/>
        <color rgb="FF000000"/>
        <rFont val="Calibri"/>
        <family val="2"/>
        <scheme val="minor"/>
      </rPr>
      <t>Fuente</t>
    </r>
    <r>
      <rPr>
        <sz val="10"/>
        <color rgb="FF000000"/>
        <rFont val="Calibri"/>
        <family val="2"/>
        <scheme val="minor"/>
      </rPr>
      <t>: el consultor sobre la base de IMS Health. Top 15 Global Products, 2009, Total Audited Markets e información de los fabricantes.</t>
    </r>
  </si>
  <si>
    <t>Tabla 12. Empresas originadoras, estructura de costos.</t>
  </si>
  <si>
    <t>Estructura de costos de empresas originadoras, 2007</t>
  </si>
  <si>
    <t>(medicamentos de venta bajo receta)</t>
  </si>
  <si>
    <t>Costos de Fabricación</t>
  </si>
  <si>
    <t>Costos de comercialización, mercadeo y promoción</t>
  </si>
  <si>
    <t>Costos de Investigación y Desarrollo (I&amp;D)</t>
  </si>
  <si>
    <t>Costos de administración</t>
  </si>
  <si>
    <t>Costos de distribución</t>
  </si>
  <si>
    <t>Otros costos</t>
  </si>
  <si>
    <r>
      <rPr>
        <b/>
        <sz val="10"/>
        <color rgb="FF000000"/>
        <rFont val="Calibri"/>
        <family val="2"/>
        <scheme val="minor"/>
      </rPr>
      <t xml:space="preserve">Fuente: </t>
    </r>
    <r>
      <rPr>
        <sz val="10"/>
        <color rgb="FF000000"/>
        <rFont val="Calibri"/>
        <family val="2"/>
        <scheme val="minor"/>
      </rPr>
      <t>Comisión Europea - Dirección General de Competencia, 2008, pág. 37.</t>
    </r>
  </si>
  <si>
    <t>Tabla 13. Principales líneas de Investigación y Desarrollo de las empresas originadoras, 2007</t>
  </si>
  <si>
    <t>Indicaciones terapéuticas</t>
  </si>
  <si>
    <t xml:space="preserve">Salud mental y Alzheimer </t>
  </si>
  <si>
    <t>Obesidad</t>
  </si>
  <si>
    <t xml:space="preserve">Enfermedades cardiovasculares </t>
  </si>
  <si>
    <t xml:space="preserve">Enfermedades y trastornos digestivos </t>
  </si>
  <si>
    <t>Asma y enfermedades del tracto respiratorio</t>
  </si>
  <si>
    <t xml:space="preserve">Hepatitis </t>
  </si>
  <si>
    <t>HIV/SIDA</t>
  </si>
  <si>
    <t>Virus e infecciones</t>
  </si>
  <si>
    <r>
      <rPr>
        <b/>
        <sz val="10"/>
        <color rgb="FF000000"/>
        <rFont val="Calibri"/>
        <family val="2"/>
        <scheme val="minor"/>
      </rPr>
      <t>Fuente:</t>
    </r>
    <r>
      <rPr>
        <sz val="10"/>
        <color rgb="FF000000"/>
        <rFont val="Calibri"/>
        <family val="2"/>
        <scheme val="minor"/>
      </rPr>
      <t xml:space="preserve"> Comisión Europea - Dirección General de Competencia, 2008, pág. 57</t>
    </r>
  </si>
  <si>
    <t>Tabla 14. Mayores fabricantes de medicamentos genéricos que operan en la UE, giro de negocios 2007.</t>
  </si>
  <si>
    <t>Empresa</t>
  </si>
  <si>
    <t>País de origen</t>
  </si>
  <si>
    <t>Unión Europea (27)</t>
  </si>
  <si>
    <t>Global</t>
  </si>
  <si>
    <t>Teva</t>
  </si>
  <si>
    <t>Sandoz (Novartis)</t>
  </si>
  <si>
    <t>Ratiopharm</t>
  </si>
  <si>
    <t>n/a</t>
  </si>
  <si>
    <t>Stada</t>
  </si>
  <si>
    <t>Mylan</t>
  </si>
  <si>
    <t>Actavis</t>
  </si>
  <si>
    <t>Islandia</t>
  </si>
  <si>
    <t>Zentiva</t>
  </si>
  <si>
    <t>República Checa</t>
  </si>
  <si>
    <t>Gedeon Richter</t>
  </si>
  <si>
    <t>Pliva</t>
  </si>
  <si>
    <t>Croacia</t>
  </si>
  <si>
    <t>Ranbaxy</t>
  </si>
  <si>
    <t>India</t>
  </si>
  <si>
    <t>Tabla 15. Principales genéricos acordes a sus ventas en la Unión Europea y el mundo, 2007.</t>
  </si>
  <si>
    <t>Denominación Común Internacional</t>
  </si>
  <si>
    <t>(DCI) (nombre genérico)</t>
  </si>
  <si>
    <t>Indicación terapéutica</t>
  </si>
  <si>
    <t>OMEPRAZOL</t>
  </si>
  <si>
    <t>Antiulceroso</t>
  </si>
  <si>
    <t>SIMVASTATINA</t>
  </si>
  <si>
    <t>Colesterol (antilipemiante)</t>
  </si>
  <si>
    <t>FENTANILO</t>
  </si>
  <si>
    <t>Anestésico opioide</t>
  </si>
  <si>
    <t>METOPROLOL</t>
  </si>
  <si>
    <t>Hipertensión arterial</t>
  </si>
  <si>
    <t>ALENDRONATO SÓDICO</t>
  </si>
  <si>
    <t>Osteoporosis</t>
  </si>
  <si>
    <r>
      <rPr>
        <b/>
        <sz val="10"/>
        <color rgb="FF000000"/>
        <rFont val="Calibri"/>
        <family val="2"/>
        <scheme val="minor"/>
      </rPr>
      <t>Fuente:</t>
    </r>
    <r>
      <rPr>
        <sz val="10"/>
        <color rgb="FF000000"/>
        <rFont val="Calibri"/>
        <family val="2"/>
        <scheme val="minor"/>
      </rPr>
      <t xml:space="preserve"> Comisión Europea - Dirección General de Competencia, 2008</t>
    </r>
  </si>
  <si>
    <t>Tabla 16. Evolución 2002/09 del mercado mundial de medicamentos</t>
  </si>
  <si>
    <t>Evolución del mercado mundial de medicamentos</t>
  </si>
  <si>
    <t>En miles de millones de dólares (valor corriente)</t>
  </si>
  <si>
    <t>En miles de millones de dólares (valor constante)</t>
  </si>
  <si>
    <t>Crecimiento respecto al año anterior (crecimiento a valor constante de dólares)</t>
  </si>
  <si>
    <r>
      <rPr>
        <b/>
        <sz val="10"/>
        <color rgb="FF000000"/>
        <rFont val="Calibri"/>
        <family val="2"/>
        <scheme val="minor"/>
      </rPr>
      <t xml:space="preserve">Fuente: </t>
    </r>
    <r>
      <rPr>
        <sz val="10"/>
        <color rgb="FF000000"/>
        <rFont val="Calibri"/>
        <family val="2"/>
        <scheme val="minor"/>
      </rPr>
      <t>IMS Health Market Prognosis, marzo 2010.</t>
    </r>
  </si>
  <si>
    <t>Tabla 17. Patentes de medicamentos importantes que a vencerse entre 2008 y 2012</t>
  </si>
  <si>
    <t>Marca</t>
  </si>
  <si>
    <t>Indicación</t>
  </si>
  <si>
    <t xml:space="preserve">Años estimado </t>
  </si>
  <si>
    <t>de vencimiento</t>
  </si>
  <si>
    <t>Merck</t>
  </si>
  <si>
    <t>Fosamax</t>
  </si>
  <si>
    <t>Advair</t>
  </si>
  <si>
    <t>Serevent</t>
  </si>
  <si>
    <t>Asm</t>
  </si>
  <si>
    <t>Wyeth</t>
  </si>
  <si>
    <t>Sonata</t>
  </si>
  <si>
    <t>Insomnio</t>
  </si>
  <si>
    <t>Efflexor</t>
  </si>
  <si>
    <t>Depresion</t>
  </si>
  <si>
    <t>Lamictal</t>
  </si>
  <si>
    <t>Epilepsia, bipolar</t>
  </si>
  <si>
    <t>Ortho McNeil</t>
  </si>
  <si>
    <t>Topamax</t>
  </si>
  <si>
    <t>Migraña, epilepsia</t>
  </si>
  <si>
    <t>Casodex</t>
  </si>
  <si>
    <t>Cancer</t>
  </si>
  <si>
    <t>Trusopt</t>
  </si>
  <si>
    <t>Glaucoma</t>
  </si>
  <si>
    <t>Bristol-Myers Squibb</t>
  </si>
  <si>
    <t>Zerit</t>
  </si>
  <si>
    <t>HIV</t>
  </si>
  <si>
    <t>Cellcept</t>
  </si>
  <si>
    <t>Inmunosupresor</t>
  </si>
  <si>
    <t>Astellas/Boeringer Ing.</t>
  </si>
  <si>
    <t>Flomax</t>
  </si>
  <si>
    <t>Hiperplasia prostática benigna</t>
  </si>
  <si>
    <t>UCB</t>
  </si>
  <si>
    <t>Keppra</t>
  </si>
  <si>
    <t>Epilepsia</t>
  </si>
  <si>
    <t>Pfizer/Eisai</t>
  </si>
  <si>
    <t>Aricept</t>
  </si>
  <si>
    <t>Alzheimer</t>
  </si>
  <si>
    <t>Cozzar</t>
  </si>
  <si>
    <t>Hipertensión</t>
  </si>
  <si>
    <t>Johnson &amp; Johnson</t>
  </si>
  <si>
    <t>Levaquin</t>
  </si>
  <si>
    <t>Antibiótico</t>
  </si>
  <si>
    <t>Taxotere</t>
  </si>
  <si>
    <t>Lipitor</t>
  </si>
  <si>
    <t>Sanofi-Aventis/BMS</t>
  </si>
  <si>
    <t>Aprovel</t>
  </si>
  <si>
    <t>Plavix</t>
  </si>
  <si>
    <t>Anticoagulante</t>
  </si>
  <si>
    <t>Seroquel</t>
  </si>
  <si>
    <t>Xalatan</t>
  </si>
  <si>
    <t>Eli Lilly &amp; Co.</t>
  </si>
  <si>
    <t>Zyprexa</t>
  </si>
  <si>
    <t>Anti psicótico</t>
  </si>
  <si>
    <t>Novartis</t>
  </si>
  <si>
    <t>Diovan</t>
  </si>
  <si>
    <t>Forest Labs/H. Lundbeck</t>
  </si>
  <si>
    <t>Lexapro</t>
  </si>
  <si>
    <t>Antidepresivo</t>
  </si>
  <si>
    <t>Singulai</t>
  </si>
  <si>
    <t>Symbicort</t>
  </si>
  <si>
    <t>Zometa</t>
  </si>
  <si>
    <r>
      <rPr>
        <b/>
        <sz val="10"/>
        <color rgb="FF000000"/>
        <rFont val="Calibri"/>
        <family val="2"/>
        <scheme val="minor"/>
      </rPr>
      <t xml:space="preserve">Fuente: </t>
    </r>
    <r>
      <rPr>
        <sz val="10"/>
        <color rgb="FF000000"/>
        <rFont val="Calibri"/>
        <family val="2"/>
        <scheme val="minor"/>
      </rPr>
      <t>(IMS Health, 2008)</t>
    </r>
  </si>
  <si>
    <t>Tabla 18. Perspectivas del mercado mundial de medicamentos y de los mercados regionales, 2009-2014</t>
  </si>
  <si>
    <t>miles de millones</t>
  </si>
  <si>
    <t>crecimiento</t>
  </si>
  <si>
    <t>anual real</t>
  </si>
  <si>
    <t>crecimiento anual</t>
  </si>
  <si>
    <t xml:space="preserve"> real proyectado</t>
  </si>
  <si>
    <t>Mercado global</t>
  </si>
  <si>
    <t>4 - 6%</t>
  </si>
  <si>
    <t xml:space="preserve">Norte América </t>
  </si>
  <si>
    <t>3 - 5%</t>
  </si>
  <si>
    <t xml:space="preserve">Europa </t>
  </si>
  <si>
    <t>Asia/África/Australia</t>
  </si>
  <si>
    <t>13 - 15%</t>
  </si>
  <si>
    <t xml:space="preserve">Japón </t>
  </si>
  <si>
    <t>0 - 2%</t>
  </si>
  <si>
    <t xml:space="preserve">América Latina </t>
  </si>
  <si>
    <t>10 - 12%</t>
  </si>
  <si>
    <t>% de crecimiento compuesto anual real</t>
  </si>
  <si>
    <t>2004-2009</t>
  </si>
  <si>
    <t>2009-2014 (proyectado)</t>
  </si>
  <si>
    <t>5 - 8%</t>
  </si>
  <si>
    <t>3 - 6%</t>
  </si>
  <si>
    <t xml:space="preserve">Asia/África/Australia </t>
  </si>
  <si>
    <t>12 - 15%</t>
  </si>
  <si>
    <t>2 - 5%</t>
  </si>
  <si>
    <r>
      <rPr>
        <b/>
        <sz val="10"/>
        <color rgb="FF000000"/>
        <rFont val="Calibri"/>
        <family val="2"/>
        <scheme val="minor"/>
      </rPr>
      <t>Fuente:</t>
    </r>
    <r>
      <rPr>
        <sz val="10"/>
        <color rgb="FF000000"/>
        <rFont val="Calibri"/>
        <family val="2"/>
        <scheme val="minor"/>
      </rPr>
      <t xml:space="preserve"> IMS Health Market Prognosis, marzo 2010</t>
    </r>
  </si>
  <si>
    <t>Tabla 19. Expectativa de vida al nacer, 1980 – 2015, países de Centroamérica y Panamá y regiones seleccionadas</t>
  </si>
  <si>
    <t>1980-1985</t>
  </si>
  <si>
    <t>1985-1990</t>
  </si>
  <si>
    <t>1990-1995</t>
  </si>
  <si>
    <t>1995-2000</t>
  </si>
  <si>
    <t>2000-2005</t>
  </si>
  <si>
    <t>2005-2010</t>
  </si>
  <si>
    <t>2010-2015</t>
  </si>
  <si>
    <t>Costa Rica</t>
  </si>
  <si>
    <t>El Salvador</t>
  </si>
  <si>
    <t>Guatemala</t>
  </si>
  <si>
    <t>Honduras</t>
  </si>
  <si>
    <t>Nicaragua</t>
  </si>
  <si>
    <t>Panamá</t>
  </si>
  <si>
    <t>Regiones más desarrolladas</t>
  </si>
  <si>
    <t>Mundo</t>
  </si>
  <si>
    <r>
      <rPr>
        <b/>
        <sz val="10"/>
        <color rgb="FF000000"/>
        <rFont val="Calibri"/>
        <family val="2"/>
        <scheme val="minor"/>
      </rPr>
      <t xml:space="preserve">Fuente: </t>
    </r>
    <r>
      <rPr>
        <sz val="10"/>
        <color rgb="FF000000"/>
        <rFont val="Calibri"/>
        <family val="2"/>
        <scheme val="minor"/>
      </rPr>
      <t>División Población – Naciones Unidas, World Population Prospects (2008)</t>
    </r>
  </si>
  <si>
    <t>CENTROAMÉRICA + PANAMÁ (promedio)</t>
  </si>
  <si>
    <t>América Latina y el Caribe</t>
  </si>
  <si>
    <t>Gasto total en salud,</t>
  </si>
  <si>
    <t>en % del PIB</t>
  </si>
  <si>
    <t>PROMEDIO</t>
  </si>
  <si>
    <r>
      <rPr>
        <b/>
        <sz val="8"/>
        <color rgb="FF000000"/>
        <rFont val="Calibri"/>
        <family val="2"/>
        <scheme val="minor"/>
      </rPr>
      <t>Fuente:</t>
    </r>
    <r>
      <rPr>
        <sz val="8"/>
        <color rgb="FF000000"/>
        <rFont val="Calibri"/>
        <family val="2"/>
        <scheme val="minor"/>
      </rPr>
      <t xml:space="preserve"> Organización Mundial de la Salud, World Health Observatory</t>
    </r>
  </si>
  <si>
    <t>Innovativos</t>
  </si>
  <si>
    <t>Genéricos</t>
  </si>
  <si>
    <t>de marca</t>
  </si>
  <si>
    <t>Promedio Regional</t>
  </si>
  <si>
    <r>
      <rPr>
        <b/>
        <sz val="10"/>
        <color rgb="FF000000"/>
        <rFont val="Calibri"/>
        <family val="2"/>
        <scheme val="minor"/>
      </rPr>
      <t>Fuente:</t>
    </r>
    <r>
      <rPr>
        <sz val="10"/>
        <color rgb="FF000000"/>
        <rFont val="Calibri"/>
        <family val="2"/>
        <scheme val="minor"/>
      </rPr>
      <t xml:space="preserve"> el consultor sobre la base de datos IMS Health MAT junio 2010.</t>
    </r>
  </si>
  <si>
    <t>UNIDADES</t>
  </si>
  <si>
    <t>%</t>
  </si>
  <si>
    <t>+-%</t>
  </si>
  <si>
    <t>USD</t>
  </si>
  <si>
    <t>Precio medio</t>
  </si>
  <si>
    <t>MERCADO TOTAL</t>
  </si>
  <si>
    <t>Mercado ético[1]</t>
  </si>
  <si>
    <t>Mercado popular</t>
  </si>
  <si>
    <t>Genéricos (sin marca)</t>
  </si>
  <si>
    <t xml:space="preserve">Principio </t>
  </si>
  <si>
    <t>activo</t>
  </si>
  <si>
    <t>Presentación</t>
  </si>
  <si>
    <t>Acción terapéutica</t>
  </si>
  <si>
    <t>Clasificación ATC</t>
  </si>
  <si>
    <t>Zantac</t>
  </si>
  <si>
    <t>Ranitidina</t>
  </si>
  <si>
    <t xml:space="preserve">tableta 150 mg  </t>
  </si>
  <si>
    <t>GlaxoSmith</t>
  </si>
  <si>
    <t>Kline</t>
  </si>
  <si>
    <t>antiulceroso, antiácido</t>
  </si>
  <si>
    <t>A2BA2. Agentes contra la úlcera péptica y el reflujo gastroesofágico. Antagonistas del receptor H2.</t>
  </si>
  <si>
    <t>Losec</t>
  </si>
  <si>
    <t>Omeprazol</t>
  </si>
  <si>
    <t xml:space="preserve">cápsulas 20 mg  </t>
  </si>
  <si>
    <t>antiulceroso</t>
  </si>
  <si>
    <t>A2BC1. Agentes contra la úlcera péptica y el reflujo gastroesofágico. Inhibidores de la bomba de protones</t>
  </si>
  <si>
    <t>Imodium</t>
  </si>
  <si>
    <t>Loperamida</t>
  </si>
  <si>
    <t xml:space="preserve">tableta / 2 mg  </t>
  </si>
  <si>
    <t>Janssen Cilag</t>
  </si>
  <si>
    <t>antidiarreico</t>
  </si>
  <si>
    <t>A7DA3. Antidiarreico. Antipropulsivo</t>
  </si>
  <si>
    <t>Glucophage</t>
  </si>
  <si>
    <t>Metformina</t>
  </si>
  <si>
    <t xml:space="preserve">tableta 850 mg  </t>
  </si>
  <si>
    <t xml:space="preserve">hipoglucemiante </t>
  </si>
  <si>
    <t>oral (antidiabético)</t>
  </si>
  <si>
    <t>A10BA2. Drogas usadas en diabetes. Hipoglucemiantes orales. Biguanidas</t>
  </si>
  <si>
    <t>Daonil</t>
  </si>
  <si>
    <t>Glibenclamida</t>
  </si>
  <si>
    <t xml:space="preserve">tableta 5 mg  </t>
  </si>
  <si>
    <t>Aventis</t>
  </si>
  <si>
    <t>oral (diabetes tipo II)</t>
  </si>
  <si>
    <t>A10BB1. Drogas usadas en diabetes. Hipoglucemiantes orales. Derivados de las sulfonilureas</t>
  </si>
  <si>
    <t>Dichlotride</t>
  </si>
  <si>
    <t>Hidroclorotiazida</t>
  </si>
  <si>
    <t xml:space="preserve">tableta 25 mg  </t>
  </si>
  <si>
    <t xml:space="preserve">Merck, Sharp </t>
  </si>
  <si>
    <t>&amp; Dohme</t>
  </si>
  <si>
    <t>diurético</t>
  </si>
  <si>
    <t>C3AA3. Diuréticos de techo bajo: tiazidas.</t>
  </si>
  <si>
    <t>Tenormin</t>
  </si>
  <si>
    <t>Atenolol</t>
  </si>
  <si>
    <t xml:space="preserve">tableta 50 mg  </t>
  </si>
  <si>
    <t>antihipertensivo</t>
  </si>
  <si>
    <t>C7AB3. Agentes beta- bloqueantes selectivos, solos.</t>
  </si>
  <si>
    <t>Adalat Retard</t>
  </si>
  <si>
    <t xml:space="preserve">Nifedipina </t>
  </si>
  <si>
    <t xml:space="preserve">Retard tableta 20 mg  </t>
  </si>
  <si>
    <t>Bayer</t>
  </si>
  <si>
    <t>antihipertensivo; antianginoso</t>
  </si>
  <si>
    <t xml:space="preserve">C8CA5. Bloqueantes selectivos de canales de calcio. Derivados de la dihidropiridina. </t>
  </si>
  <si>
    <t>Capoten</t>
  </si>
  <si>
    <t>Captopril</t>
  </si>
  <si>
    <t>Bristol Mayers</t>
  </si>
  <si>
    <t xml:space="preserve"> Squibb</t>
  </si>
  <si>
    <t>C9AA1. Agentes que actúan sobre el sistema renina-angiotensina. Inhibidor de la enzima convertidora de angiotensina.</t>
  </si>
  <si>
    <t>Cozaar</t>
  </si>
  <si>
    <t>Losartan</t>
  </si>
  <si>
    <t>C9DA1. Agentes que actúan sobre el sistema renina-angiotensina. Antagonistas de angiotensina II.</t>
  </si>
  <si>
    <t>Mevinacor</t>
  </si>
  <si>
    <t>Lovastatina</t>
  </si>
  <si>
    <t xml:space="preserve">tableta 20 mg  </t>
  </si>
  <si>
    <t>hipocolesterolemiante</t>
  </si>
  <si>
    <t>C10AA2. Reguladores del colesterol y los triglicéridos. Inhibidores de la HMG CoA reductasa.</t>
  </si>
  <si>
    <t>Rocephin</t>
  </si>
  <si>
    <t>Ceftriaxona</t>
  </si>
  <si>
    <t xml:space="preserve">inyectable 1 g polvo  </t>
  </si>
  <si>
    <t>antibiótico sistémico</t>
  </si>
  <si>
    <t>J1DD4. Antibacterianos sistémicos. Betalactámicos. Cefalosporinas de 3ra generación</t>
  </si>
  <si>
    <t>Bactrim</t>
  </si>
  <si>
    <t>Trimetropim + Sulfametoxazol</t>
  </si>
  <si>
    <t xml:space="preserve">suspensión (40/200) mg/ml </t>
  </si>
  <si>
    <t>J1EE1. Antibacterianos sistémicos. Combinaciones de sulfonamidas y trimetoprima</t>
  </si>
  <si>
    <t>Ciproxina</t>
  </si>
  <si>
    <t>Ciprofloxacina</t>
  </si>
  <si>
    <t xml:space="preserve">tableta 500 mg  </t>
  </si>
  <si>
    <t>J1MA2. Antibacterianos sistémicos. Quinolonas antibacterianas. Fluoroquinolonas.</t>
  </si>
  <si>
    <t>Diflucan</t>
  </si>
  <si>
    <t>Fluconazol</t>
  </si>
  <si>
    <t>antimicótico</t>
  </si>
  <si>
    <t>J2AC1. Antimicóticos sistémicos. Derivados triazólicos.</t>
  </si>
  <si>
    <t>Zovirax</t>
  </si>
  <si>
    <t>Aciclovir</t>
  </si>
  <si>
    <t>tableta 200 mg</t>
  </si>
  <si>
    <t>antiviral</t>
  </si>
  <si>
    <t>J5AB1. Antivirales de uso sistémico. De acción directa. Nucleósidos y nucleótidos,</t>
  </si>
  <si>
    <t>Voltaren</t>
  </si>
  <si>
    <t>Diclofenac</t>
  </si>
  <si>
    <t>analgésico; antiinflamatorio</t>
  </si>
  <si>
    <t>M1AB5. Antiinflamatorios antirreumáticos no esteroideos. Derivados del ácido acético</t>
  </si>
  <si>
    <t>Tylenol</t>
  </si>
  <si>
    <t>Acetaminofen/</t>
  </si>
  <si>
    <t>Paracetamol</t>
  </si>
  <si>
    <t xml:space="preserve">tableta 500mg  </t>
  </si>
  <si>
    <t>McNeil</t>
  </si>
  <si>
    <t>analgésico, antipirético</t>
  </si>
  <si>
    <t>N2BE1. Analgésico, antipirético no opioide. Anilidas.</t>
  </si>
  <si>
    <t xml:space="preserve">Epamin </t>
  </si>
  <si>
    <t>o Dilantin</t>
  </si>
  <si>
    <t>Fenitoína</t>
  </si>
  <si>
    <t xml:space="preserve">tableta 100 mg  </t>
  </si>
  <si>
    <t xml:space="preserve">Pfizer/ </t>
  </si>
  <si>
    <t>ParkeDavis</t>
  </si>
  <si>
    <t>antiepiléptico;</t>
  </si>
  <si>
    <t xml:space="preserve"> anticonvulsivo;</t>
  </si>
  <si>
    <t xml:space="preserve"> antiarrítmico.</t>
  </si>
  <si>
    <t>N3AB2. Antiepilépticos. Derivados de la hidantoína</t>
  </si>
  <si>
    <t>Tegretol</t>
  </si>
  <si>
    <t>Carbamazepine</t>
  </si>
  <si>
    <t xml:space="preserve">tableta 200 mg  </t>
  </si>
  <si>
    <t>antiepiléptico</t>
  </si>
  <si>
    <t>N3AF1. Antiepilépticos. Derivados de la carboxamida</t>
  </si>
  <si>
    <t>Anatensol</t>
  </si>
  <si>
    <t>Flufenazina</t>
  </si>
  <si>
    <t xml:space="preserve">inyectable 25 mg/mL  </t>
  </si>
  <si>
    <t xml:space="preserve">Sanofi </t>
  </si>
  <si>
    <t>Winthrop</t>
  </si>
  <si>
    <t>antipsicótico</t>
  </si>
  <si>
    <t>N5AB2. Antipsicótico. Fenotiazinas con estructura piperazínica.</t>
  </si>
  <si>
    <t>Valium</t>
  </si>
  <si>
    <t>Diazepam</t>
  </si>
  <si>
    <t xml:space="preserve">tableta 10 mg </t>
  </si>
  <si>
    <t>ansiolítico</t>
  </si>
  <si>
    <t>N5BA1. Psicolépticos. Ansiolíticos. Derivados de las benzodiacepina.</t>
  </si>
  <si>
    <t>Tryptanol</t>
  </si>
  <si>
    <t>Amitriptilina</t>
  </si>
  <si>
    <t>antidepresivo</t>
  </si>
  <si>
    <t>N6AA9. Psicoanalépticos. Antidepresivos. Inhibidores no selectivos de la recaptación de monoaminas</t>
  </si>
  <si>
    <t>Prozac</t>
  </si>
  <si>
    <t>Fluoxetina</t>
  </si>
  <si>
    <t>cápsula /tableta 20 mg</t>
  </si>
  <si>
    <t>Lilly</t>
  </si>
  <si>
    <t>N6AB3. Antidepresivos. Inhibidores selectivos de la recaptación de serotonina.</t>
  </si>
  <si>
    <t>Pantelmin</t>
  </si>
  <si>
    <t>Mebendazol</t>
  </si>
  <si>
    <t>antiparasitario antihelmíntico</t>
  </si>
  <si>
    <t>P2CA1. Antiparasitarios. Antinematodos. Derivados del benzimidazol</t>
  </si>
  <si>
    <t>Zentel</t>
  </si>
  <si>
    <t>Albendazole</t>
  </si>
  <si>
    <t xml:space="preserve">tableta / 200 mg  </t>
  </si>
  <si>
    <t>P2CA3. Antiparasitario. Antinematodos. Derivados del benzimidazol</t>
  </si>
  <si>
    <t>Ventolin</t>
  </si>
  <si>
    <t>Salbutamol</t>
  </si>
  <si>
    <t>inhalador 0.1 mg por dosis</t>
  </si>
  <si>
    <t>antiasmático</t>
  </si>
  <si>
    <t>R3AC2. Contra la obstrucción de las vías respiratorias. Adrenérgicos, inhalatorios. Agonistas selectivos de receptores beta-2 adrenérgicos</t>
  </si>
  <si>
    <t>Becotide</t>
  </si>
  <si>
    <t>Beclometasona</t>
  </si>
  <si>
    <t xml:space="preserve">inhalador 50 mcg/ dosis  </t>
  </si>
  <si>
    <t>R3BA1. Contra la obstrucción de las vías respiratorias. Inhaladores. Glucocorticoides</t>
  </si>
  <si>
    <t>Clarityne</t>
  </si>
  <si>
    <t>Loratadina</t>
  </si>
  <si>
    <t xml:space="preserve">tableta / 10 mg  </t>
  </si>
  <si>
    <t>Schering Plough</t>
  </si>
  <si>
    <t>antihistamínico (antialérgico; descongestivo).</t>
  </si>
  <si>
    <t>R6AX13. Aparato respiratorio. Antihistamínico sistémico.</t>
  </si>
  <si>
    <r>
      <rPr>
        <b/>
        <sz val="10"/>
        <color rgb="FF000000"/>
        <rFont val="Calibri"/>
        <family val="2"/>
        <scheme val="minor"/>
      </rPr>
      <t>Fuente:</t>
    </r>
    <r>
      <rPr>
        <sz val="10"/>
        <color rgb="FF000000"/>
        <rFont val="Calibri"/>
        <family val="2"/>
        <scheme val="minor"/>
      </rPr>
      <t xml:space="preserve"> el consultor sobre la base de CONCADECO (2009) y WHO ATC/DDD Index 2010.</t>
    </r>
  </si>
  <si>
    <t>Nro de productos</t>
  </si>
  <si>
    <t>principales</t>
  </si>
  <si>
    <r>
      <rPr>
        <b/>
        <sz val="10"/>
        <color rgb="FF000000"/>
        <rFont val="Calibri"/>
        <family val="2"/>
        <scheme val="minor"/>
      </rPr>
      <t>Fuente:</t>
    </r>
    <r>
      <rPr>
        <sz val="10"/>
        <color rgb="FF000000"/>
        <rFont val="Calibri"/>
        <family val="2"/>
        <scheme val="minor"/>
      </rPr>
      <t xml:space="preserve"> el consultor sobre la base de la Tabla 23</t>
    </r>
  </si>
  <si>
    <t>Precio FOB (laboratorio)</t>
  </si>
  <si>
    <t>Flete y seguro</t>
  </si>
  <si>
    <t>Valor c.i.f.</t>
  </si>
  <si>
    <t>Arancel importaciones</t>
  </si>
  <si>
    <t>Valor  c.i.f + arancel</t>
  </si>
  <si>
    <t>Mark up droguería</t>
  </si>
  <si>
    <t>Precio droguería</t>
  </si>
  <si>
    <t>Mark up farmacia</t>
  </si>
  <si>
    <t>Precio farmacia</t>
  </si>
  <si>
    <t>IVA</t>
  </si>
  <si>
    <t>Precio  final</t>
  </si>
  <si>
    <t>% de incremento</t>
  </si>
  <si>
    <t>sobre Valor c.i.f.</t>
  </si>
  <si>
    <r>
      <rPr>
        <b/>
        <sz val="10"/>
        <color rgb="FF000000"/>
        <rFont val="Calibri"/>
        <family val="2"/>
        <scheme val="minor"/>
      </rPr>
      <t>Fuente</t>
    </r>
    <r>
      <rPr>
        <sz val="10"/>
        <color rgb="FF000000"/>
        <rFont val="Calibri"/>
        <family val="2"/>
        <scheme val="minor"/>
      </rPr>
      <t>: el consultor sobre la base información sobre gastos de seguro y flete y mark ups de droguería y farmacia informados en QUESADA (2009). Los márgenes han sido validados en entrevistas (ver Anexo). La información de aranceles e IVA es la informada en los sitios oficiales. En Guatemala los medicamentos genéricos (sin marca) y las materias primas para su fabricación no pagan impuestos ni aranceles de importación.</t>
    </r>
  </si>
  <si>
    <t>Laboratorio</t>
  </si>
  <si>
    <t>Droguería</t>
  </si>
  <si>
    <t>Farmacia</t>
  </si>
  <si>
    <t>Impuestos</t>
  </si>
  <si>
    <r>
      <rPr>
        <b/>
        <sz val="10"/>
        <color rgb="FF000000"/>
        <rFont val="Calibri"/>
        <family val="2"/>
        <scheme val="minor"/>
      </rPr>
      <t>Fuente:</t>
    </r>
    <r>
      <rPr>
        <sz val="10"/>
        <color rgb="FF000000"/>
        <rFont val="Calibri"/>
        <family val="2"/>
        <scheme val="minor"/>
      </rPr>
      <t xml:space="preserve"> Resultados del ejercicio realizado en la Tabla 25</t>
    </r>
  </si>
  <si>
    <t>País base</t>
  </si>
  <si>
    <t>Cobertura</t>
  </si>
  <si>
    <t>millones de USD</t>
  </si>
  <si>
    <t>Bayer Schering +</t>
  </si>
  <si>
    <t>Bayer CC[1]</t>
  </si>
  <si>
    <t>internacional</t>
  </si>
  <si>
    <t>Merck&amp;Co + Merck,  Sharp &amp; Dohme</t>
  </si>
  <si>
    <t>Abbott</t>
  </si>
  <si>
    <t>Novartis Pharma</t>
  </si>
  <si>
    <t>Unipharm- Pharmanov[2]</t>
  </si>
  <si>
    <t>regional</t>
  </si>
  <si>
    <t>Roemmers</t>
  </si>
  <si>
    <t>Argentina</t>
  </si>
  <si>
    <t>Menarini</t>
  </si>
  <si>
    <t xml:space="preserve">Janssen-Cilag </t>
  </si>
  <si>
    <t>(Johnson  &amp; Johnson)</t>
  </si>
  <si>
    <t>Subtotal (12)</t>
  </si>
  <si>
    <t xml:space="preserve">Total </t>
  </si>
  <si>
    <t>[2] Con planta propia en Guatemala.</t>
  </si>
  <si>
    <t>Laboratorios</t>
  </si>
  <si>
    <t>en su país</t>
  </si>
  <si>
    <t xml:space="preserve">Posición en el ranking </t>
  </si>
  <si>
    <t>nacional</t>
  </si>
  <si>
    <t>% en su país</t>
  </si>
  <si>
    <t>Stein</t>
  </si>
  <si>
    <t>$5.421.764</t>
  </si>
  <si>
    <t>Gutis</t>
  </si>
  <si>
    <t>$4.510.140</t>
  </si>
  <si>
    <t>Laboratorios López</t>
  </si>
  <si>
    <t>$4.064.409</t>
  </si>
  <si>
    <t>Ceguel</t>
  </si>
  <si>
    <t>$4.053.255</t>
  </si>
  <si>
    <t>Laboratorios Teramed</t>
  </si>
  <si>
    <t>$3.088.308</t>
  </si>
  <si>
    <t>Panzyma</t>
  </si>
  <si>
    <t>$2.389.623</t>
  </si>
  <si>
    <r>
      <rPr>
        <b/>
        <sz val="10"/>
        <color rgb="FF000000"/>
        <rFont val="Calibri"/>
        <family val="2"/>
        <scheme val="minor"/>
      </rPr>
      <t xml:space="preserve">Fuente: </t>
    </r>
    <r>
      <rPr>
        <sz val="10"/>
        <color rgb="FF000000"/>
        <rFont val="Calibri"/>
        <family val="2"/>
        <scheme val="minor"/>
      </rPr>
      <t>IMS</t>
    </r>
  </si>
  <si>
    <t>Distribuidores en COSTA RICA</t>
  </si>
  <si>
    <t>Ventas</t>
  </si>
  <si>
    <t>% acumulado</t>
  </si>
  <si>
    <t>FARMANOVA + INTERMED+ PHARMA PUNTO NET</t>
  </si>
  <si>
    <t>CEFA C.R + Farmacias Fischel</t>
  </si>
  <si>
    <t>COFASA Costa Rica</t>
  </si>
  <si>
    <t>CONDEFA C. Rica</t>
  </si>
  <si>
    <t>HHI mínimo: 2,043</t>
  </si>
  <si>
    <t>Distribuidores en NICARAGUA</t>
  </si>
  <si>
    <t>DICEGSA + Lab. CEGUEL</t>
  </si>
  <si>
    <t>CEFA NICARAGUA</t>
  </si>
  <si>
    <t>REFANIC NICARAGUA W</t>
  </si>
  <si>
    <t>ROCHA W NICARAGUA</t>
  </si>
  <si>
    <t>HHI mínimo: 1,638</t>
  </si>
  <si>
    <r>
      <rPr>
        <b/>
        <sz val="9"/>
        <color rgb="FF000000"/>
        <rFont val="Calibri"/>
        <family val="2"/>
        <scheme val="minor"/>
      </rPr>
      <t xml:space="preserve">Fuente: </t>
    </r>
    <r>
      <rPr>
        <sz val="9"/>
        <color rgb="FF000000"/>
        <rFont val="Calibri"/>
        <family val="2"/>
        <scheme val="minor"/>
      </rPr>
      <t>datos de ventas IMS. Costa Rica a junio de 2010; Nicaragua a marzo de 2010. Vinculación entre empresas de acuerdo a entrevistas realizadas por el consultor.</t>
    </r>
  </si>
  <si>
    <t>FarInter</t>
  </si>
  <si>
    <t>Nacional</t>
  </si>
  <si>
    <t>Mandofer</t>
  </si>
  <si>
    <t>HHI mínimo</t>
  </si>
  <si>
    <r>
      <rPr>
        <b/>
        <sz val="10"/>
        <color rgb="FF000000"/>
        <rFont val="Calibri"/>
        <family val="2"/>
        <scheme val="minor"/>
      </rPr>
      <t>Fuente:</t>
    </r>
    <r>
      <rPr>
        <sz val="10"/>
        <color rgb="FF000000"/>
        <rFont val="Calibri"/>
        <family val="2"/>
        <scheme val="minor"/>
      </rPr>
      <t xml:space="preserve"> el consultor sobre la base de datos provistos por la Comisión para la Defensa y Promoción de la Competencia (CPDC).</t>
    </r>
  </si>
  <si>
    <t>% de mercado</t>
  </si>
  <si>
    <t>Reprico</t>
  </si>
  <si>
    <t>Arrocha/Astor</t>
  </si>
  <si>
    <t>Impa-Doel</t>
  </si>
  <si>
    <t>Droguería González Revilla</t>
  </si>
  <si>
    <t>CG de Haseth</t>
  </si>
  <si>
    <t>HHI</t>
  </si>
  <si>
    <t>Cadenas (droguería vinculada)</t>
  </si>
  <si>
    <t>N° locales</t>
  </si>
  <si>
    <t>Fischel (Corp. CEFA)</t>
  </si>
  <si>
    <t>Sucre</t>
  </si>
  <si>
    <t>CONDEFA</t>
  </si>
  <si>
    <t>COFASA (Droguería COFASA)</t>
  </si>
  <si>
    <t>Subtotal cadenas identificadas (4)</t>
  </si>
  <si>
    <t>Total Farmacias</t>
  </si>
  <si>
    <t>Meycos</t>
  </si>
  <si>
    <t>Económicas</t>
  </si>
  <si>
    <t>CEFAFA</t>
  </si>
  <si>
    <t>San Nicolás</t>
  </si>
  <si>
    <t>Américas</t>
  </si>
  <si>
    <t>San Benito</t>
  </si>
  <si>
    <t>La Buena</t>
  </si>
  <si>
    <t>Uno (C. Imberton / Drog. Americana)</t>
  </si>
  <si>
    <t>Camila</t>
  </si>
  <si>
    <t>San Rafael</t>
  </si>
  <si>
    <t>Farmacias Limeña</t>
  </si>
  <si>
    <t>Subtotal cadenas identificadas (11)</t>
  </si>
  <si>
    <t>El Ahorro</t>
  </si>
  <si>
    <t>-</t>
  </si>
  <si>
    <t>Fayco</t>
  </si>
  <si>
    <t>Carolina &amp; H</t>
  </si>
  <si>
    <t>Batres</t>
  </si>
  <si>
    <t>Galeno</t>
  </si>
  <si>
    <t>Subtotal cadenas identificadas (6)</t>
  </si>
  <si>
    <t>Kielsa+Kristal</t>
  </si>
  <si>
    <t>Farmacity</t>
  </si>
  <si>
    <t>Punto Farma</t>
  </si>
  <si>
    <t xml:space="preserve">Medco + Xolotlan (DIGEGSA/CEGUEL) </t>
  </si>
  <si>
    <t>Farmacias Súper 99</t>
  </si>
  <si>
    <t>Farmacias Rey</t>
  </si>
  <si>
    <t>Farmacias Metro</t>
  </si>
  <si>
    <t>Farmacias Arrocha (Astor-Arrocha)</t>
  </si>
  <si>
    <t>Farmacias Machetazo</t>
  </si>
  <si>
    <t>Farmacias Supermercados Xtra</t>
  </si>
  <si>
    <t>Farmacias Supermercados Riba Smith</t>
  </si>
  <si>
    <t>Subtotal cadenas identificadas (7)</t>
  </si>
  <si>
    <r>
      <rPr>
        <b/>
        <sz val="10"/>
        <color rgb="FF000000"/>
        <rFont val="Calibri"/>
        <family val="2"/>
        <scheme val="minor"/>
      </rPr>
      <t>Fuentes:</t>
    </r>
    <r>
      <rPr>
        <sz val="10"/>
        <color rgb="FF000000"/>
        <rFont val="Calibri"/>
        <family val="2"/>
        <scheme val="minor"/>
      </rPr>
      <t xml:space="preserve"> Costa Rica: Prochile (2009), Farmanova/Intermed (2010); Colegio de Farmacéuticos de Costa Rica (2010). El Salvador: ICEX (2008). Guatemala: Prochile (2010), entrevistas del consultor, sitios en la internet de las cadenas. Honduras: información provista por Delgado Campos, Pérez Delgado, &amp; López Ruiz (2008); Panamá: información de fuente oficial provista al consultor y Prochile (2010). Panamá: PROCHILE (2010); Costa Rica: información en web y entrevistas de las empresas.</t>
    </r>
  </si>
  <si>
    <t>Institución</t>
  </si>
  <si>
    <t>Agentes asociados</t>
  </si>
  <si>
    <r>
      <t xml:space="preserve">América Latina </t>
    </r>
    <r>
      <rPr>
        <sz val="10"/>
        <color rgb="FF000000"/>
        <rFont val="Calibri"/>
        <family val="2"/>
        <scheme val="minor"/>
      </rPr>
      <t>(sede en Argentina)</t>
    </r>
  </si>
  <si>
    <t>Asociación Latinoamericana de Industrias Farmacéuticas (ALINFARM)</t>
  </si>
  <si>
    <t xml:space="preserve">Alrededor de 400 laboratorios nacionales de América Latina. </t>
  </si>
  <si>
    <t>Es una ONG de la industria farmacéutica de capitales nacionales de: Argentina, Brasil, Bolivia, Chile, Colombia, Costa Rica, Ecuador, El Salvador, Guatemala, México, Paraguay, Perú, Rep. Dominicana, Uruguay y Venezuela, a través de sus las asociaciones nacionales que agremian a los laboratorios farmacéuticos. INQUIFAR (ES); ASINFARGUA (GUA); ASINFAN (CR) son miembros.</t>
  </si>
  <si>
    <r>
      <t xml:space="preserve">Centroamérica </t>
    </r>
    <r>
      <rPr>
        <sz val="10"/>
        <color rgb="FF000000"/>
        <rFont val="Calibri"/>
        <family val="2"/>
        <scheme val="minor"/>
      </rPr>
      <t>(sede en Guatemala)</t>
    </r>
  </si>
  <si>
    <t>Federación Centroamericana De Laboratorios Farmacéuticos (FEDEFARMA), parte de la International Federation of Pharmaceutical Manufacturers &amp; Associations (IFPMA)</t>
  </si>
  <si>
    <t>Laboratorios internacionales originadores-.</t>
  </si>
  <si>
    <t>Subsidiarias en América Central de: Abbot (GUA)), AstraZeneca (CR) Boehringer Ingelheim (MEX), Eli Lilly (CR), Janssen Cilag (MEX) GlaxoSmithKline (CR)), Menarini (GUA), Merck, Sharp &amp; Dohme (PA); Pfizer (CR), Roche (MEX); Sanofi Aventis (GUA)</t>
  </si>
  <si>
    <t xml:space="preserve">Asociación de la Industria Farmacéutica Nacional </t>
  </si>
  <si>
    <t>ASIFAN</t>
  </si>
  <si>
    <t>Laboratorios con plantas de fabricación en CR, mayoritariamente de capitales costarricenses</t>
  </si>
  <si>
    <t>Colegio de Farmacéuticos de Costa Rica</t>
  </si>
  <si>
    <t>Farmacias</t>
  </si>
  <si>
    <t>Asociación Industriales Químico Farmacéuticos El Salvador (INQUIFAR)</t>
  </si>
  <si>
    <t>Laboratorios con plantas de fabricación en ES, mayoritariamente de capitales salvadoreños (Lafar, Ancalmo, COFASA, Arsal, Vijosa, Meditech, Corporación Bonima (actualmente de Bayer), Marcelli, Phamator, Ferson, Teramed, Soperquimia, Falmar, Mediken, Morazan, IQSA y Pharmedic)</t>
  </si>
  <si>
    <t>Asociación de Distribuidores de Productos Farmacéuticos.</t>
  </si>
  <si>
    <t>DIPROFA.</t>
  </si>
  <si>
    <t>Droguerías</t>
  </si>
  <si>
    <t>Colegio de Químicos y Farmacéuticos de El Salvador</t>
  </si>
  <si>
    <t>Asociación de la Industria Farmacéutica de Guatemala (ASINFARGUA)</t>
  </si>
  <si>
    <t>Laboratorios con plantas de fabricación en GUA, mayoritariamente de capitales guatemaltecos: (Biocross, Bonin, Cheminter, Donovan, Global Farma, Infasa, Lancasco, Laprin, Mediproducts, Piersan, Qualipharm, Wellcon, Frycia, Asofarma, LAFOFA, Farcon, Lamfer, Panalab, Numz, Roemmers, Pharmakon</t>
  </si>
  <si>
    <t>Colegio de Farmacéuticos y Químicos de Guatemala.</t>
  </si>
  <si>
    <t>Asociación de Fabricantes de Productos Farmacéuticos de Honduras (ANAPROFARH)</t>
  </si>
  <si>
    <t>Laboratorios con plantas de fabricación en HN, mayoritariamente de capitales hondureños</t>
  </si>
  <si>
    <t>Asociación Nacional de Droguerías</t>
  </si>
  <si>
    <t>Colegio Químico Farmacéutico de Honduras</t>
  </si>
  <si>
    <t>Asociación de Industria Farmacéutica</t>
  </si>
  <si>
    <t>Laboratorios nacionales</t>
  </si>
  <si>
    <r>
      <t>Asociación Nicaragüense de Distribuidores de Productos Farmacéuticos (</t>
    </r>
    <r>
      <rPr>
        <i/>
        <sz val="10"/>
        <color rgb="FF000000"/>
        <rFont val="Calibri"/>
        <family val="2"/>
        <scheme val="minor"/>
      </rPr>
      <t>ANDIPROFA)</t>
    </r>
  </si>
  <si>
    <t>Distribuidores e importadores de productos farmacéuticos</t>
  </si>
  <si>
    <t>Colegio Farmacéutico de Nicaragua.</t>
  </si>
  <si>
    <t>Asociación de Representantes de Distribuidores de productos Farmacéuticos (AREDIS)</t>
  </si>
  <si>
    <t>Asociación Nacional de Propietarios de Farmacias</t>
  </si>
  <si>
    <t>Colegio Nacional de Farmacéuticos  - Panamá.</t>
  </si>
  <si>
    <r>
      <rPr>
        <b/>
        <sz val="10"/>
        <color rgb="FF000000"/>
        <rFont val="Calibri"/>
        <family val="2"/>
        <scheme val="minor"/>
      </rPr>
      <t>Fuente:</t>
    </r>
    <r>
      <rPr>
        <sz val="10"/>
        <color rgb="FF000000"/>
        <rFont val="Calibri"/>
        <family val="2"/>
        <scheme val="minor"/>
      </rPr>
      <t xml:space="preserve"> el consultor sobre la base de información de las instituciones disponible en internet y entrevistas</t>
    </r>
  </si>
  <si>
    <t>Salud Pública</t>
  </si>
  <si>
    <t>Seguridad Social</t>
  </si>
  <si>
    <t>Sin cobertura</t>
  </si>
  <si>
    <t>Promedio simple</t>
  </si>
  <si>
    <r>
      <rPr>
        <b/>
        <sz val="8"/>
        <color rgb="FF000000"/>
        <rFont val="Calibri"/>
        <family val="2"/>
        <scheme val="minor"/>
      </rPr>
      <t>Fuente.</t>
    </r>
    <r>
      <rPr>
        <sz val="8"/>
        <color rgb="FF000000"/>
        <rFont val="Calibri"/>
        <family val="2"/>
        <scheme val="minor"/>
      </rPr>
      <t xml:space="preserve"> El consultor sobre la base de OPS (2007), vol. 1, cap. 4, cuadro 2. Nota: los porcentajes no suman 100%, porque existen situaciones de doble cobertura (salud pública + seguridad social) y todas las estimaciones provienen de fuentes diferentes.</t>
    </r>
  </si>
  <si>
    <t>América del Norte (a)</t>
  </si>
  <si>
    <t>Belice</t>
  </si>
  <si>
    <t>…</t>
  </si>
  <si>
    <t>[1] La tasa de mortalidad ajustada por edad es una estandarización de los datos que realiza la OMS a fin de hacer comparables las tasas de mortalidad de poblaciones de distintos países. Periodo 2003-2005 último disponible para los países seleccionados.</t>
  </si>
  <si>
    <r>
      <t xml:space="preserve">Referencias: (1) 2003-2005; (a) EE.UU., Canadá, Bermuda. </t>
    </r>
    <r>
      <rPr>
        <b/>
        <sz val="9"/>
        <color rgb="FF000000"/>
        <rFont val="Calibri"/>
        <family val="2"/>
        <scheme val="minor"/>
      </rPr>
      <t>Fuente.</t>
    </r>
    <r>
      <rPr>
        <sz val="9"/>
        <color rgb="FF000000"/>
        <rFont val="Calibri"/>
        <family val="2"/>
        <scheme val="minor"/>
      </rPr>
      <t xml:space="preserve"> El consultor sobre la base de datos OPS ( 2009)</t>
    </r>
  </si>
  <si>
    <t>Tasa general</t>
  </si>
  <si>
    <t>Enfermedades transmisibles</t>
  </si>
  <si>
    <t>Neoplasias Malignas</t>
  </si>
  <si>
    <t>Diabetes Mellitus</t>
  </si>
  <si>
    <t>Enfermedades isquemicas del corazon</t>
  </si>
  <si>
    <t>Enfermedades cerebro -vasculares</t>
  </si>
  <si>
    <t>América Latina y el caribe</t>
  </si>
  <si>
    <t>Istmo Centro- americano</t>
  </si>
  <si>
    <t>Tasa de morbilidad (nuevos casos reportados por año cada 100.000 habitantes)</t>
  </si>
  <si>
    <t>Tuberculosis (2007)</t>
  </si>
  <si>
    <t>SIDA (2007)</t>
  </si>
  <si>
    <t>Malaria (2008)</t>
  </si>
  <si>
    <t>Dengue (2008)</t>
  </si>
  <si>
    <r>
      <t xml:space="preserve">Referencias: (a) EE.UU., Canadá, Bermuda. </t>
    </r>
    <r>
      <rPr>
        <b/>
        <sz val="10"/>
        <color rgb="FF000000"/>
        <rFont val="Calibri"/>
        <family val="2"/>
        <scheme val="minor"/>
      </rPr>
      <t>Fuente.</t>
    </r>
    <r>
      <rPr>
        <sz val="10"/>
        <color rgb="FF000000"/>
        <rFont val="Calibri"/>
        <family val="2"/>
        <scheme val="minor"/>
      </rPr>
      <t xml:space="preserve"> El consultor sobre la base de datos OPS ( 2009)</t>
    </r>
  </si>
  <si>
    <t>Pobl. mayor a 60 años (1)</t>
  </si>
  <si>
    <t>Mortalidad por enfermedades transmisibles (2)</t>
  </si>
  <si>
    <t>Mortalidad por enfermedades circulatorias (2)</t>
  </si>
  <si>
    <t>Mortalidad por neoplasias malignas (2)</t>
  </si>
  <si>
    <t>Incidencia del SIDA (3)</t>
  </si>
  <si>
    <t>País/Año</t>
  </si>
  <si>
    <t>´90</t>
  </si>
  <si>
    <t>´00</t>
  </si>
  <si>
    <t>´05</t>
  </si>
  <si>
    <t>...</t>
  </si>
  <si>
    <t>Referencias: (1) % de la población); (2) Tasa de mortalidad ajustada[1] cada 100,000 habitantes; (3) Casos cada 100,000 habitantes; (4) valores para los países de América del Norte, año 2006. Fuente: OPS (2007).</t>
  </si>
  <si>
    <t>Promedio Region</t>
  </si>
  <si>
    <t>Referencia A. del Norte (4)</t>
  </si>
  <si>
    <t>Clase Terapéutica</t>
  </si>
  <si>
    <t>unidades</t>
  </si>
  <si>
    <t>anual</t>
  </si>
  <si>
    <t>N2B</t>
  </si>
  <si>
    <t>A7G</t>
  </si>
  <si>
    <t>M1A</t>
  </si>
  <si>
    <t>G3A</t>
  </si>
  <si>
    <t>Anticonceptivos hormonales uso sistémico</t>
  </si>
  <si>
    <t>R5C</t>
  </si>
  <si>
    <t>Expectorantes</t>
  </si>
  <si>
    <t>A11D</t>
  </si>
  <si>
    <t>Vitamina B1 sola y en asociaciones</t>
  </si>
  <si>
    <t>A2B</t>
  </si>
  <si>
    <t>R6A</t>
  </si>
  <si>
    <t>Antihistamínicos</t>
  </si>
  <si>
    <t>J1C</t>
  </si>
  <si>
    <t>J1D</t>
  </si>
  <si>
    <t>Antibióticos de uso sistémico. Cefalosporinas</t>
  </si>
  <si>
    <t>R5D</t>
  </si>
  <si>
    <t>Supresores de la tos, no expectorantes (antitusígenos)</t>
  </si>
  <si>
    <t>G4E</t>
  </si>
  <si>
    <t>Drogas para la disfunción eréctil (ej. Sildenafil)</t>
  </si>
  <si>
    <t>D7B</t>
  </si>
  <si>
    <t>A11A</t>
  </si>
  <si>
    <t>Multivitamínicos con minerales</t>
  </si>
  <si>
    <t>R5A</t>
  </si>
  <si>
    <t>SUBTOTAL (15 primeras clases)</t>
  </si>
  <si>
    <t>[1] Las leches maternizadas de prescripción médica son un producto de importancia en el mercado. Por ejemplo las ventas de Nestlé sumaron alrededor de USD 21 millones anuales (a junio de 2010, IMS MAT). La información periódica que ofrece IMS, permite discriminar este aspecto y tratar de mercado de medicamentos en sentido más estricto.</t>
  </si>
  <si>
    <r>
      <rPr>
        <b/>
        <sz val="10"/>
        <color rgb="FF000000"/>
        <rFont val="Calibri"/>
        <family val="2"/>
        <scheme val="minor"/>
      </rPr>
      <t>Fuente:</t>
    </r>
    <r>
      <rPr>
        <sz val="10"/>
        <color rgb="FF000000"/>
        <rFont val="Calibri"/>
        <family val="2"/>
        <scheme val="minor"/>
      </rPr>
      <t xml:space="preserve"> el consultor sobre la base de datos IMS MAT junio de 2010.</t>
    </r>
  </si>
  <si>
    <t>Código ATC (3)</t>
  </si>
  <si>
    <t>Var % anual</t>
  </si>
  <si>
    <t>Analgésicos no narcóticos antipiréticos (ej. aspirina, paracetamol, dipirona)</t>
  </si>
  <si>
    <t>Antidiarreicos. Restauradores de agua y electrolitos por vía oral (sales de rehidratación oral)</t>
  </si>
  <si>
    <t>Antiinflamatorios / antirreumáticos no esteroides (ej. ibuprofeno, diclofenac, ketorolac, naproxeno)</t>
  </si>
  <si>
    <t>Antibióticos de uso sistémico. Penicilinas de amplio espectro</t>
  </si>
  <si>
    <t>Preparados dermatológicos. Corticoesteroides tópicos  combinados con antisépticos</t>
  </si>
  <si>
    <t>Preparados para la tos y el resfriado sin antiinfecciosos (antigripales)</t>
  </si>
  <si>
    <t>TOTAL ANUAL MERCADO ÉTICO (sin leches)[1] (50 clases terapéuticas)</t>
  </si>
  <si>
    <t>Ventas ( valor ex fabrica, usd)</t>
  </si>
  <si>
    <t>C9D</t>
  </si>
  <si>
    <t>Angiotensinas-II antagonistas, combinadas (antihipertensivos)</t>
  </si>
  <si>
    <t>C10A</t>
  </si>
  <si>
    <t>Reguladores del colesterol y triglicéridos</t>
  </si>
  <si>
    <t>N3A</t>
  </si>
  <si>
    <t>Antiepilépticos</t>
  </si>
  <si>
    <t>N6A</t>
  </si>
  <si>
    <t>Antidepresivos</t>
  </si>
  <si>
    <t>J1G</t>
  </si>
  <si>
    <t>Antibióticos de uso sistémico. Fluorquinolonas[1]</t>
  </si>
  <si>
    <t>C9C</t>
  </si>
  <si>
    <t>Angiotensinas-II antagonistas, solas (antihipertensivos)</t>
  </si>
  <si>
    <t>J1F</t>
  </si>
  <si>
    <t>Antibióticos de uso sistémico. Macrólidos y similares (ej. Eritromicina)</t>
  </si>
  <si>
    <t>[1] Este producto en el Código ATC de la OMS clasifica J01M, mientras que el código J01G corresponde a los antibióticos aminoglucósidos (estreptomicinas). La codificación de IMS coincide con la del Vademécum Farmacéutico de México.</t>
  </si>
  <si>
    <r>
      <rPr>
        <b/>
        <sz val="10"/>
        <color rgb="FF000000"/>
        <rFont val="Calibri"/>
        <family val="2"/>
        <scheme val="minor"/>
      </rPr>
      <t xml:space="preserve">Fuente: </t>
    </r>
    <r>
      <rPr>
        <sz val="10"/>
        <color rgb="FF000000"/>
        <rFont val="Calibri"/>
        <family val="2"/>
        <scheme val="minor"/>
      </rPr>
      <t>el consultor sobre la base de datos IMS MAT junio de 2010.</t>
    </r>
  </si>
  <si>
    <t>TOTAL ANUAL MERCADO ÉTICO (sin leches) (50 clases terapéuticas)</t>
  </si>
  <si>
    <t>% en ventas</t>
  </si>
  <si>
    <t>Valor medio x unidad (usd)</t>
  </si>
  <si>
    <t xml:space="preserve">Antibióticos de uso sistémico. </t>
  </si>
  <si>
    <t xml:space="preserve">Fluorquinolonas </t>
  </si>
  <si>
    <t>Reguladores del colesterol y</t>
  </si>
  <si>
    <t>triglicéridos</t>
  </si>
  <si>
    <t xml:space="preserve">Angiotensinas-II antagonistas, </t>
  </si>
  <si>
    <t>combinadas (antihipertensivos)</t>
  </si>
  <si>
    <t>C8A</t>
  </si>
  <si>
    <t>Sist. Cardiovascular. Antagonistas del calcio simples (antihipertensivos)[1]</t>
  </si>
  <si>
    <t>C4A</t>
  </si>
  <si>
    <t>Vasodilatadores periféricos</t>
  </si>
  <si>
    <t>C7A</t>
  </si>
  <si>
    <t>Sist. cardiovascular. Agentes beta bloqueantes solos (antihipertensivos)</t>
  </si>
  <si>
    <t>D11A</t>
  </si>
  <si>
    <t xml:space="preserve">Otros productos dermatológicos[2] </t>
  </si>
  <si>
    <t>A10J</t>
  </si>
  <si>
    <t>Antidiabéticos. Reductores de la glucosa distintos de la insulina. Biguanidas.[3]</t>
  </si>
  <si>
    <t>N5C</t>
  </si>
  <si>
    <t>Hipnóticos y sedantes (tranquilizantes)</t>
  </si>
  <si>
    <t>SUBTOTAL (15 primeras clases terapéuticas)</t>
  </si>
  <si>
    <t>[1] Este producto en el Código ATC de la OMS clasifica C08C. La codificación de IMS coincide con la del Vademécum Farmacéutico de México.</t>
  </si>
  <si>
    <t>[2] Categoría residual que excluye dermatológicos anti hongos, protectores, corticoides, para heridas/úlceras, para soriasis, antibióticos, antisépticos, antiacné. Incluye productos tales como champúes medicinales, callicidas, antiverrugas, cremas / ungüentos para eczemas sin corticoides, otros dermatológicos.</t>
  </si>
  <si>
    <t>[3] Este producto en el Código ATC de la OMS clasifica A10BA. La codificación de IMS coincide con la del Vademécum Farmacéutico de México</t>
  </si>
  <si>
    <t>Ventas en valor ex fabrica (usd)</t>
  </si>
  <si>
    <t xml:space="preserve">Crecimiento, </t>
  </si>
  <si>
    <t>en %</t>
  </si>
  <si>
    <t>Promedio anual</t>
  </si>
  <si>
    <t>REGIÓN</t>
  </si>
  <si>
    <t>Origen</t>
  </si>
  <si>
    <t>Intra-región</t>
  </si>
  <si>
    <t>Extra-región</t>
  </si>
  <si>
    <t>Cambio en %</t>
  </si>
  <si>
    <t>Destino</t>
  </si>
  <si>
    <t>2005/6</t>
  </si>
  <si>
    <t>2006/7</t>
  </si>
  <si>
    <t>2007/8</t>
  </si>
  <si>
    <t>2008/9</t>
  </si>
  <si>
    <t>2009/10</t>
  </si>
  <si>
    <t>Ventas en U$D</t>
  </si>
  <si>
    <t>Crecimiento %</t>
  </si>
  <si>
    <t>Ventas en unidades</t>
  </si>
  <si>
    <t>PRECIO PROMEDIO</t>
  </si>
  <si>
    <t>COSTA RICA</t>
  </si>
  <si>
    <t>EL SALVADOR</t>
  </si>
  <si>
    <t>GUATEMALA</t>
  </si>
  <si>
    <t>HONDURAS</t>
  </si>
  <si>
    <t>NICARAGUA</t>
  </si>
  <si>
    <t>PANAMA</t>
  </si>
  <si>
    <t>% promedio</t>
  </si>
  <si>
    <t>Var. % 2007/8</t>
  </si>
  <si>
    <t>Var. % 2008/9</t>
  </si>
  <si>
    <r>
      <rPr>
        <b/>
        <sz val="10"/>
        <color rgb="FF000000"/>
        <rFont val="Calibri"/>
        <family val="2"/>
        <scheme val="minor"/>
      </rPr>
      <t>Fuente</t>
    </r>
    <r>
      <rPr>
        <sz val="10"/>
        <color rgb="FF000000"/>
        <rFont val="Calibri"/>
        <family val="2"/>
        <scheme val="minor"/>
      </rPr>
      <t>: el consultor sobre la base de datos de IMS MAT 2009. Valores ex-fábrica.</t>
    </r>
  </si>
  <si>
    <r>
      <rPr>
        <b/>
        <sz val="10"/>
        <color rgb="FF000000"/>
        <rFont val="Calibri"/>
        <family val="2"/>
        <scheme val="minor"/>
      </rPr>
      <t>Fuente:</t>
    </r>
    <r>
      <rPr>
        <sz val="10"/>
        <color rgb="FF000000"/>
        <rFont val="Calibri"/>
        <family val="2"/>
        <scheme val="minor"/>
      </rPr>
      <t xml:space="preserve"> el consultor sobre la base de datos de IMS MAT 2009. Valores ex-fábrica.</t>
    </r>
  </si>
  <si>
    <t>CENTRO AMERICA</t>
  </si>
  <si>
    <t>Mercados relevantes</t>
  </si>
  <si>
    <t>Caso</t>
  </si>
  <si>
    <t>Medicamentos de la Clase N2B (analgésicos no narcóticos antipiréticos) de venta libre; Medicamentos de la Clase R2A (preparados para la garganta, anestésicos, antibióticos y antisépticos) de venta libre; Medicamentos de la Clase A6A (laxantes) de venta libre</t>
  </si>
  <si>
    <t>Comisión Europea. Reckitt Benckiser / Boots Healthcare International. Comisión Europea (2004)</t>
  </si>
  <si>
    <t>De prescripción médica: antiácidos (A2A), cefalosporinas (J1D), antihistamínicos sistémicos (R6A), antiulcerosos (A2B), terapia coronaria (C1D), vasoterapia cerebral+periférica (C4A), inhibidores de la Enzima convertidora de angiotensina solos (C9A), antisépticos y desinfectantes (D8A), antagonistas de las hormonas citostáticas (L2B), antirreumáticos (M1A), Preparados antigotosos (M4A), supresores de la tos (R5D), diuréticos (C3A), descongestivos nasales tópicos (R1A)</t>
  </si>
  <si>
    <t>Hoechst / Rhône – Poulenc. Comisión Europea (1999)</t>
  </si>
  <si>
    <t>“investigación, desarrollo, fabricación y venta de medicamentos para la disfunción eréctil”</t>
  </si>
  <si>
    <t>Pfizer/Pharmacia. US Federal Trade Commission (2003)</t>
  </si>
  <si>
    <t>“investigación, desarrollo, fabricación y venta de medicamentos para el tratamiento de la enfermedad de Alzheimer”</t>
  </si>
  <si>
    <t>Pfizer/Warner Lambert. US Federal Trade Commission (2000)</t>
  </si>
  <si>
    <t>“medicamentos para el tratamiento del intestino irritable”; “vacunas para la profilaxis del herpes”; “medicamentos de la clase topoisomerasa 1 para el tratamiento del cáncer”; “medicamentos de la clase química de los triptanes para el tratamiento de las migrañas” “medicamentos 5HT-3 receptores antagonistas para el tratamiento de las naúseas y vómitos asociados con un tratamiento médico”</t>
  </si>
  <si>
    <t>Glaxo Wellcome /SmithKline Beecham. US Federal Trade Commission (2001)</t>
  </si>
  <si>
    <r>
      <rPr>
        <b/>
        <sz val="10"/>
        <color rgb="FF000000"/>
        <rFont val="Calibri"/>
        <family val="2"/>
        <scheme val="minor"/>
      </rPr>
      <t>Fuente:</t>
    </r>
    <r>
      <rPr>
        <sz val="10"/>
        <color rgb="FF000000"/>
        <rFont val="Calibri"/>
        <family val="2"/>
        <scheme val="minor"/>
      </rPr>
      <t xml:space="preserve"> el consultor sobre la base de los casos citados y (Morse, 2003)</t>
    </r>
  </si>
  <si>
    <r>
      <t>C9A</t>
    </r>
    <r>
      <rPr>
        <sz val="10"/>
        <color rgb="FF000000"/>
        <rFont val="Calibri"/>
        <family val="2"/>
        <scheme val="minor"/>
      </rPr>
      <t>. Antihipertensivos. Inhibidores de la enzima convertidora de angiotensina, solos</t>
    </r>
  </si>
  <si>
    <t xml:space="preserve">42 productos competidores, formulados a partir de 9 ingredientes activos sustitutos </t>
  </si>
  <si>
    <t>780 (equivale a la existencia de 13 competidores de similar tamaño)</t>
  </si>
  <si>
    <r>
      <t>A2BC</t>
    </r>
    <r>
      <rPr>
        <sz val="10"/>
        <color rgb="FF000000"/>
        <rFont val="Calibri"/>
        <family val="2"/>
        <scheme val="minor"/>
      </rPr>
      <t>. Antiulcerosos. Inhibidores de la bomba de protones (A2BC)</t>
    </r>
  </si>
  <si>
    <t>57 productos competidores, formulados a partir de 5 ingredientes activos sustitutos</t>
  </si>
  <si>
    <t>984 (equivale a la existencia de 10 competidores de similar tamaño)</t>
  </si>
  <si>
    <r>
      <t>R5CB</t>
    </r>
    <r>
      <rPr>
        <sz val="10"/>
        <color rgb="FF000000"/>
        <rFont val="Calibri"/>
        <family val="2"/>
        <scheme val="minor"/>
      </rPr>
      <t>. Expectorantes. Mucolíticos</t>
    </r>
  </si>
  <si>
    <t>73 productos competidores, formulados a partir de 3 ingredientes activos sustitutos</t>
  </si>
  <si>
    <t>1,504 (equivale a la existencia de 7 competidores de similar tamaño)</t>
  </si>
  <si>
    <t>[1] El Índice de Herfindahl Hirschmann (HHI) mide la concentración del mercado a partir de las cuotas de mercado de las empresas participantes. El índice varía entre 0 (infinitos competidores) y 10.000 (monopolio). Valores de hasta 2500 puntos (valor que se corresponde con la existencia de 5 firmas de tamaño equivalente) se consideran mercados moderadamente concentrados.</t>
  </si>
  <si>
    <t>Clase Terapéutica (nivel 3 o 4 de la ATC)</t>
  </si>
  <si>
    <t>Productos competidores identificados</t>
  </si>
  <si>
    <t>Índice de Concentración (HHI), en base a las cuotas de mercado de los laboratorios [1]</t>
  </si>
  <si>
    <r>
      <rPr>
        <b/>
        <sz val="10"/>
        <color rgb="FF000000"/>
        <rFont val="Calibri"/>
        <family val="2"/>
        <scheme val="minor"/>
      </rPr>
      <t>Fuente:</t>
    </r>
    <r>
      <rPr>
        <sz val="10"/>
        <color rgb="FF000000"/>
        <rFont val="Calibri"/>
        <family val="2"/>
        <scheme val="minor"/>
      </rPr>
      <t xml:space="preserve"> el consultor sobre la base de Bogo (2006)</t>
    </r>
  </si>
  <si>
    <t>Año, fuente</t>
  </si>
  <si>
    <t>2010 (IMS)</t>
  </si>
  <si>
    <t>2006 (CPDC, sobre datos IMS)</t>
  </si>
  <si>
    <t>2010 (AREDIS, sobre datos IMS)</t>
  </si>
  <si>
    <t>% de mercado acumulado por las 3 droguerías líderes (C3)</t>
  </si>
  <si>
    <t>Índice de Concentración  HHI (minimo)</t>
  </si>
  <si>
    <r>
      <rPr>
        <b/>
        <sz val="10"/>
        <color rgb="FF000000"/>
        <rFont val="Calibri"/>
        <family val="2"/>
        <scheme val="minor"/>
      </rPr>
      <t>Fuente.</t>
    </r>
    <r>
      <rPr>
        <sz val="10"/>
        <color rgb="FF000000"/>
        <rFont val="Calibri"/>
        <family val="2"/>
        <scheme val="minor"/>
      </rPr>
      <t xml:space="preserve"> El consultor sobre la base de las fuentes consignadas en la tabla. Nota: esta tabla consolida la información mostrada en las Tabla 29, Tabla 30 y Tabla 31 de la página 55 y siguientes.</t>
    </r>
  </si>
  <si>
    <t xml:space="preserve">Ministerio de Salud </t>
  </si>
  <si>
    <t>Oferta de servicios de salud, con  cobertura del 40,0%.</t>
  </si>
  <si>
    <t>Oferta de servicios de salud, con  cobertura del 60%.</t>
  </si>
  <si>
    <t>Seguridad social</t>
  </si>
  <si>
    <t>86,8%: Caja Costarricense de Seguro Social (CCSS)</t>
  </si>
  <si>
    <t>15,8%: Instituto Salvadoreño del Seguro Social (ISSS).</t>
  </si>
  <si>
    <t>18%: Instituto Hondureño de Seguridad Social.</t>
  </si>
  <si>
    <t>Otros</t>
  </si>
  <si>
    <t xml:space="preserve"> Seguro de Riesgos del Trabajo (71% de la población económica activa).</t>
  </si>
  <si>
    <t>Sanidad Militar 3%; Bienestar Magisterial 1,6%</t>
  </si>
  <si>
    <t xml:space="preserve">Sector Privado </t>
  </si>
  <si>
    <t>30% de los habitantes (afiliados o no a la CCSS) utilizan al menos una vez al año servicios privados directamente o a través de la delegación de la CCSS.</t>
  </si>
  <si>
    <t>1,5% a 5,0%: seguros médicos privados y pago directo de servicios de salud.</t>
  </si>
  <si>
    <t>5%: seguro privado de salud.</t>
  </si>
  <si>
    <t>Población Sin cobertura</t>
  </si>
  <si>
    <t xml:space="preserve">41,7%: sin acceso a servicios de salud. </t>
  </si>
  <si>
    <t>78,0%: sin cobertura de seguro (social o privado)</t>
  </si>
  <si>
    <t>30,1%: sin acceso a servicios de salud.</t>
  </si>
  <si>
    <t>77%: sin cobertura de seguro (social o privado).</t>
  </si>
  <si>
    <t>Oferta de paquete básico de atención, con  cobertura de 27,0%.</t>
  </si>
  <si>
    <t>Oferta de servicios de salud, con  cobertura del 35,4% (población no asegurada en CSS)</t>
  </si>
  <si>
    <t>18,3%: Instituto Guatemalteco de Seguridad Social.</t>
  </si>
  <si>
    <t>7,7%: Instituto Nicaragüense del Seguro Social (INSS)</t>
  </si>
  <si>
    <t>64,6%: Caja de Seguro Social (CSS).</t>
  </si>
  <si>
    <t>0,4%: Fuerzas Armadas y Gobernación.</t>
  </si>
  <si>
    <t>30,0%: paquete básico de atención de organizaciones no gubernamentales y similares. 10,0%: pago directo de servicios.0,2%: cobertura de seguros privados.</t>
  </si>
  <si>
    <t>4,0%: pago directo de servicios.</t>
  </si>
  <si>
    <t>12,8% a 27,4% sin acceso a servicios de salud.</t>
  </si>
  <si>
    <t>82,2% sin cobertura de seguro (social o privado)</t>
  </si>
  <si>
    <t>27,9%: sin acceso a servicios de salud.</t>
  </si>
  <si>
    <t>20,0%: población sin acceso a los servicios de salud.</t>
  </si>
  <si>
    <t>Médicos</t>
  </si>
  <si>
    <t>Atenciones ambulatorias</t>
  </si>
  <si>
    <t>Establecimientos atención ambulatoria</t>
  </si>
  <si>
    <t>c/ 1,000 hab.</t>
  </si>
  <si>
    <t>c/ 1,000 hab. por año</t>
  </si>
  <si>
    <t>Nro.</t>
  </si>
  <si>
    <t>Regulación de la fabricación / comercialización (Registros)</t>
  </si>
  <si>
    <t>Precios y márgenes</t>
  </si>
  <si>
    <t>Derechos de Propiedad Intelectual</t>
  </si>
  <si>
    <t>Reglamento de Inscripción, Control, Importación y Publicidad de Medicamentos. Reglamento General para el Otorgamiento de Permisos de Funcionamiento del Ministerio de Salud.</t>
  </si>
  <si>
    <t>desregulados</t>
  </si>
  <si>
    <t>Ley de Patentes  de Invención, Dibujos y Modelos Industriales y Modelos de Utilidad- Ley de Información no Divulgada</t>
  </si>
  <si>
    <t>Código de Salud. Decreto Legislativo No.955 (1988). Ley de Farmacias (1927) Acuerdo Centroamericano sobre el Reconocimiento de Registros Sanitarios de Medicamentos.</t>
  </si>
  <si>
    <t>Ley de Propiedad Intelectual. Ley de Marcas y Otros Signos Distintivos.</t>
  </si>
  <si>
    <t>Reglamento para el control sanitario de los medicamentos y productos afines (1999).</t>
  </si>
  <si>
    <t>Acuerdo Centroamericano sobre el Reconocimiento de Registros Sanitarios de Medicamentos</t>
  </si>
  <si>
    <t xml:space="preserve">Honduras </t>
  </si>
  <si>
    <t>Reglamento para el control sanitario de productos, servicios y establecimientos de interés sanitario (2005).</t>
  </si>
  <si>
    <t>Ley de protección al consumidor. Reglamento para la regulación de los márgenes de comercialización de las medicinas y productos farmacéuticos de consumo humano</t>
  </si>
  <si>
    <t>Ley de Propiedad Industrial</t>
  </si>
  <si>
    <t xml:space="preserve">Ley no. 292 de Medicamentos y Farmacias, publicada en 1998. </t>
  </si>
  <si>
    <t>Ley No. 182  de Defensa de los Consumidores (autoriza los precios de importación en base a comparación con base de datos)</t>
  </si>
  <si>
    <t>Ley 1 de 2001</t>
  </si>
  <si>
    <t>Ley 1 de 2001 (monitoreo de precios)</t>
  </si>
  <si>
    <r>
      <rPr>
        <b/>
        <sz val="10"/>
        <color rgb="FF000000"/>
        <rFont val="Calibri"/>
        <family val="2"/>
        <scheme val="minor"/>
      </rPr>
      <t>Fuente:</t>
    </r>
    <r>
      <rPr>
        <sz val="10"/>
        <color rgb="FF000000"/>
        <rFont val="Calibri"/>
        <family val="2"/>
        <scheme val="minor"/>
      </rPr>
      <t xml:space="preserve"> el consultor sobre la base de información provista por las autoridades de competencia.</t>
    </r>
  </si>
  <si>
    <t>CÓDIGO</t>
  </si>
  <si>
    <t>GLOSA</t>
  </si>
  <si>
    <t>CR</t>
  </si>
  <si>
    <t>ES</t>
  </si>
  <si>
    <t>GU</t>
  </si>
  <si>
    <t>HN</t>
  </si>
  <si>
    <t>NI</t>
  </si>
  <si>
    <t>PA</t>
  </si>
  <si>
    <t>MEDICAMENTOS…. SIN DOSIFICAR NI ACONDICIONAR PARA LA VENTA AL POR MENOR</t>
  </si>
  <si>
    <t>3003.10.10</t>
  </si>
  <si>
    <t>Que contengan penicilinas o derivados de estos productos con la estructura del ácido penicilánico, o estreptomicinas o derivados de estos productos:</t>
  </si>
  <si>
    <t>3003.20.10</t>
  </si>
  <si>
    <t>Que contengan otros antibióticos</t>
  </si>
  <si>
    <t>3003.31.00</t>
  </si>
  <si>
    <t>Que contengan hormonas u otros productos de la partida 29.37, sin antibióticos; que contengan insulina</t>
  </si>
  <si>
    <t>3003.39.10</t>
  </si>
  <si>
    <t>Que contengan hormonas u otros productos de la partida 29.37, sin antibióticos; los demás</t>
  </si>
  <si>
    <t>3003.40.10</t>
  </si>
  <si>
    <t>Que contengan alcaloides o sus derivados, sin hormonas ni otros productos de la partida 29.37, ni antibióticos:</t>
  </si>
  <si>
    <t>3003.90.11</t>
  </si>
  <si>
    <t>Los demás. Que contengan sulfamidas</t>
  </si>
  <si>
    <t>3003.90.21</t>
  </si>
  <si>
    <t>Los demás. Que contengan heterósidos</t>
  </si>
  <si>
    <t>3003.90.91</t>
  </si>
  <si>
    <t>Los demás. Otros</t>
  </si>
  <si>
    <t>MEDICAMENTOS …. VENTA POR MENOR</t>
  </si>
  <si>
    <t>3004.10.10</t>
  </si>
  <si>
    <t>Que contengan penicilinas o derivados de estos productos con la estructura del ácido penicilánico, o estreptomicinas o derivados de estos productos, que contengan piperacilina sódica</t>
  </si>
  <si>
    <t xml:space="preserve">3004.20.10 </t>
  </si>
  <si>
    <t xml:space="preserve">3004.31.00 </t>
  </si>
  <si>
    <t xml:space="preserve">3004.32.10 </t>
  </si>
  <si>
    <t xml:space="preserve">Que contengan hormonas corticosteroides, sus derivados o análogos estructurales </t>
  </si>
  <si>
    <t xml:space="preserve">3004.39.10 </t>
  </si>
  <si>
    <t xml:space="preserve">3004.40.10 </t>
  </si>
  <si>
    <t xml:space="preserve">3004.50.10 </t>
  </si>
  <si>
    <t xml:space="preserve">Los demás medicamentos que contengan vitaminas u otros productos de la partida 29.36: </t>
  </si>
  <si>
    <t xml:space="preserve">3004.90.11 </t>
  </si>
  <si>
    <t xml:space="preserve">3004.90.21 </t>
  </si>
  <si>
    <t xml:space="preserve">3004.90.91 </t>
  </si>
  <si>
    <r>
      <rPr>
        <b/>
        <sz val="10"/>
        <color rgb="FF000000"/>
        <rFont val="Calibri"/>
        <family val="2"/>
        <scheme val="minor"/>
      </rPr>
      <t xml:space="preserve">Fuente: </t>
    </r>
    <r>
      <rPr>
        <sz val="10"/>
        <color rgb="FF000000"/>
        <rFont val="Calibri"/>
        <family val="2"/>
        <scheme val="minor"/>
      </rPr>
      <t>el consultor sobre la base de los sistemas de información en línea de los países de la región. Notas: El Salvador presenta aranceles 0, para México, Panamá, Rep. Dominicana y Chile y de entre 1 y 3% para CAFTA-DR. Guatemala presenta aranceles 0% para medicamentos no originales genéricos sin marca.</t>
    </r>
  </si>
  <si>
    <t>Institución / Empresa</t>
  </si>
  <si>
    <t>Fecha</t>
  </si>
  <si>
    <t>Technofarma</t>
  </si>
  <si>
    <t>Ministerio de Salud</t>
  </si>
  <si>
    <t>Colegio de Médicos</t>
  </si>
  <si>
    <t>Farmanova -Intermed</t>
  </si>
  <si>
    <t>Colegio de Farmacéuticos</t>
  </si>
  <si>
    <t>Caja de Seguro Social</t>
  </si>
  <si>
    <t>COFASA</t>
  </si>
  <si>
    <t>Directora Ejecutiva INQUIFAR</t>
  </si>
  <si>
    <t>Consejo Superior de Salud</t>
  </si>
  <si>
    <t>Farmacias Económicas</t>
  </si>
  <si>
    <t>Defensoría del Consumidor</t>
  </si>
  <si>
    <t>Farmacias CEFAFA</t>
  </si>
  <si>
    <t>Dirección de Tratados Comerciales (Datco)</t>
  </si>
  <si>
    <t>Colegio de Químicos y Farmacéuticos</t>
  </si>
  <si>
    <t>Laboratorio Lamfer</t>
  </si>
  <si>
    <t>Laboratorios Menarini</t>
  </si>
  <si>
    <t>Laboratorio Lancasco</t>
  </si>
  <si>
    <t>Colegio de Farmacéuticos y Químicos</t>
  </si>
  <si>
    <t>IMS Health</t>
  </si>
  <si>
    <t>Instituto Nacional de Estadísticas</t>
  </si>
  <si>
    <t>Laboratorio nacional</t>
  </si>
  <si>
    <t>Droguería Hasther</t>
  </si>
  <si>
    <t>Procompetencia</t>
  </si>
  <si>
    <t>Farmacia Managua/ Asociación de Farmacias Unidas de Nicaragua</t>
  </si>
  <si>
    <t>DICEGSA</t>
  </si>
  <si>
    <t>Laboratorio Bengochea/ Industria Farmacéutica Nicaragüense</t>
  </si>
  <si>
    <t>Ministerio de Salud -DNFyD</t>
  </si>
  <si>
    <t>INEC-Contraloría</t>
  </si>
  <si>
    <t>UNPROFA_ Unión Nacional de Propietarios de Farmacias</t>
  </si>
  <si>
    <t>AREDIS - Asociación Distribuidores</t>
  </si>
  <si>
    <t>Instituto Panameño de Derecho de Consumidores y Usuarios</t>
  </si>
  <si>
    <t>Director del Colegio Médico</t>
  </si>
  <si>
    <r>
      <rPr>
        <b/>
        <sz val="10"/>
        <color rgb="FF000000"/>
        <rFont val="Calibri"/>
        <family val="2"/>
        <scheme val="minor"/>
      </rPr>
      <t>Fuente:</t>
    </r>
    <r>
      <rPr>
        <sz val="10"/>
        <color rgb="FF000000"/>
        <rFont val="Calibri"/>
        <family val="2"/>
        <scheme val="minor"/>
      </rPr>
      <t xml:space="preserve"> el consultor</t>
    </r>
  </si>
  <si>
    <t>Pais</t>
  </si>
  <si>
    <t>Polonia</t>
  </si>
  <si>
    <r>
      <rPr>
        <b/>
        <sz val="10"/>
        <color theme="1"/>
        <rFont val="Calibri"/>
        <family val="2"/>
        <scheme val="minor"/>
      </rPr>
      <t xml:space="preserve">Fuente: </t>
    </r>
    <r>
      <rPr>
        <sz val="10"/>
        <color theme="1"/>
        <rFont val="Calibri"/>
        <family val="2"/>
        <scheme val="minor"/>
      </rPr>
      <t>IMS HEALTH, Alan Sheppard, 2010</t>
    </r>
  </si>
  <si>
    <t>Tabla 1. Composición del mercado de Centroamérica + Panamá: mercado ético y popular (OTC), a junio de 2010.</t>
  </si>
  <si>
    <t>Valor anual (dólares estadounidenses)</t>
  </si>
  <si>
    <t>[1] Sin leches de prescripción médica.</t>
  </si>
  <si>
    <r>
      <rPr>
        <b/>
        <sz val="10"/>
        <color rgb="FF000000"/>
        <rFont val="Calibri"/>
        <family val="2"/>
        <scheme val="minor"/>
      </rPr>
      <t>Fuente:</t>
    </r>
    <r>
      <rPr>
        <sz val="10"/>
        <color rgb="FF000000"/>
        <rFont val="Calibri"/>
        <family val="2"/>
        <scheme val="minor"/>
      </rPr>
      <t xml:space="preserve"> IMS MAT, últimos 12 meses, junio 2010.</t>
    </r>
  </si>
  <si>
    <t>Gasto total en salud, % del PIB</t>
  </si>
  <si>
    <t>Gasto en medicamentos, % del gasto total en salud</t>
  </si>
  <si>
    <t>Gasto en medicamentos, % del PIB</t>
  </si>
  <si>
    <t>Ventas auditadas 2009 Millones de dólares</t>
  </si>
  <si>
    <t xml:space="preserve">$1.258.064.387 </t>
  </si>
  <si>
    <t xml:space="preserve">Genéricos con marca y medicamentos innovativos </t>
  </si>
  <si>
    <t>Fuente. El consultor sobre la base de datos IMS MAT junio 2010.</t>
  </si>
  <si>
    <t>Cardiovasculares</t>
  </si>
  <si>
    <t>Antibióticos</t>
  </si>
  <si>
    <t>Analgésico</t>
  </si>
  <si>
    <t>C4</t>
  </si>
  <si>
    <t xml:space="preserve"> millones de USD</t>
  </si>
  <si>
    <t>Tasa de Mortalidad ajustada por edad, 2003-2005[1]. Muertes cada 100.000 habitantes</t>
  </si>
  <si>
    <t>Istmo Centro-americano</t>
  </si>
  <si>
    <t>Actividad de integración horizontal / vertical identificada</t>
  </si>
  <si>
    <r>
      <t>·</t>
    </r>
    <r>
      <rPr>
        <sz val="7"/>
        <color rgb="FF000000"/>
        <rFont val="Times New Roman"/>
        <family val="1"/>
      </rPr>
      <t xml:space="preserve">        </t>
    </r>
    <r>
      <rPr>
        <sz val="10"/>
        <color rgb="FF000000"/>
        <rFont val="Calibri"/>
        <family val="2"/>
        <scheme val="minor"/>
      </rPr>
      <t>Distribuidoras Farmanova e Intermed, farmacias Pharma Punto Net, laboratorio M&amp;D Pharma</t>
    </r>
  </si>
  <si>
    <r>
      <t>·</t>
    </r>
    <r>
      <rPr>
        <sz val="7"/>
        <color rgb="FF000000"/>
        <rFont val="Times New Roman"/>
        <family val="1"/>
      </rPr>
      <t xml:space="preserve">        </t>
    </r>
    <r>
      <rPr>
        <sz val="10"/>
        <color rgb="FF000000"/>
        <rFont val="Calibri"/>
        <family val="2"/>
        <scheme val="minor"/>
      </rPr>
      <t>Distribuidora CEFA C.R + Farmacias Fischel</t>
    </r>
  </si>
  <si>
    <r>
      <t>·</t>
    </r>
    <r>
      <rPr>
        <sz val="7"/>
        <color rgb="FF000000"/>
        <rFont val="Times New Roman"/>
        <family val="1"/>
      </rPr>
      <t xml:space="preserve">        </t>
    </r>
    <r>
      <rPr>
        <sz val="10"/>
        <color rgb="FF000000"/>
        <rFont val="Calibri"/>
        <family val="2"/>
        <scheme val="minor"/>
      </rPr>
      <t>Lab. Bayer y Corporación Bonima (que produce los genéricos de marca MK).</t>
    </r>
  </si>
  <si>
    <r>
      <t>·</t>
    </r>
    <r>
      <rPr>
        <sz val="7"/>
        <color rgb="FF000000"/>
        <rFont val="Times New Roman"/>
        <family val="1"/>
      </rPr>
      <t xml:space="preserve">        </t>
    </r>
    <r>
      <rPr>
        <sz val="10"/>
        <color rgb="FF000000"/>
        <rFont val="Calibri"/>
        <family val="2"/>
        <scheme val="minor"/>
      </rPr>
      <t>Droguería y Laboratorios López y Droguería y Laboratorios Láinez, desde 2005</t>
    </r>
  </si>
  <si>
    <r>
      <t>·</t>
    </r>
    <r>
      <rPr>
        <sz val="7"/>
        <color rgb="FF000000"/>
        <rFont val="Times New Roman"/>
        <family val="1"/>
      </rPr>
      <t xml:space="preserve">        </t>
    </r>
    <r>
      <rPr>
        <sz val="10"/>
        <color rgb="FF000000"/>
        <rFont val="Calibri"/>
        <family val="2"/>
        <scheme val="minor"/>
      </rPr>
      <t>Droguería Americana; Distribuidora C. Imberton; laboratorio Farmacéutica Rodim, cadena de farmacias Uno</t>
    </r>
  </si>
  <si>
    <r>
      <t>·</t>
    </r>
    <r>
      <rPr>
        <sz val="7"/>
        <color rgb="FF000000"/>
        <rFont val="Times New Roman"/>
        <family val="1"/>
      </rPr>
      <t xml:space="preserve">        </t>
    </r>
    <r>
      <rPr>
        <sz val="10"/>
        <color rgb="FF000000"/>
        <rFont val="Calibri"/>
        <family val="2"/>
        <scheme val="minor"/>
      </rPr>
      <t>Laboratorios CEGUEL; Droguería DICEGSA; cadena de farmacias Medco y Xolotlan</t>
    </r>
  </si>
  <si>
    <r>
      <t>·</t>
    </r>
    <r>
      <rPr>
        <sz val="7"/>
        <color rgb="FF000000"/>
        <rFont val="Times New Roman"/>
        <family val="1"/>
      </rPr>
      <t xml:space="preserve">        </t>
    </r>
    <r>
      <rPr>
        <sz val="10"/>
        <color rgb="FF000000"/>
        <rFont val="Calibri"/>
        <family val="2"/>
        <scheme val="minor"/>
      </rPr>
      <t>Laboratorios Panzyma y Distribuidora Panzyma</t>
    </r>
  </si>
  <si>
    <r>
      <t>·</t>
    </r>
    <r>
      <rPr>
        <sz val="7"/>
        <color rgb="FF000000"/>
        <rFont val="Times New Roman"/>
        <family val="1"/>
      </rPr>
      <t xml:space="preserve">        </t>
    </r>
    <r>
      <rPr>
        <sz val="10"/>
        <color rgb="FF000000"/>
        <rFont val="Calibri"/>
        <family val="2"/>
        <scheme val="minor"/>
      </rPr>
      <t>Droguería REFANIC y laboratorio ALTASA</t>
    </r>
  </si>
  <si>
    <r>
      <t>·</t>
    </r>
    <r>
      <rPr>
        <sz val="7"/>
        <color rgb="FF000000"/>
        <rFont val="Times New Roman"/>
        <family val="1"/>
      </rPr>
      <t xml:space="preserve">        </t>
    </r>
    <r>
      <rPr>
        <sz val="10"/>
        <color rgb="FF000000"/>
        <rFont val="Calibri"/>
        <family val="2"/>
        <scheme val="minor"/>
      </rPr>
      <t>Impa-Doel. fusión en 1993 de dos de las mayores distribuidoras panameñas (Impa y Agencias Doel).</t>
    </r>
  </si>
  <si>
    <r>
      <t>·</t>
    </r>
    <r>
      <rPr>
        <sz val="7"/>
        <color rgb="FF000000"/>
        <rFont val="Times New Roman"/>
        <family val="1"/>
      </rPr>
      <t xml:space="preserve">        </t>
    </r>
    <r>
      <rPr>
        <sz val="10"/>
        <color rgb="FF000000"/>
        <rFont val="Calibri"/>
        <family val="2"/>
        <scheme val="minor"/>
      </rPr>
      <t>Distribuidoras Compañía Astor y Representaciones Arrocha y  cadena de Farmacias Arrocha</t>
    </r>
  </si>
  <si>
    <r>
      <rPr>
        <b/>
        <sz val="10"/>
        <color rgb="FF000000"/>
        <rFont val="Calibri"/>
        <family val="2"/>
        <scheme val="minor"/>
      </rPr>
      <t>Fuente.</t>
    </r>
    <r>
      <rPr>
        <sz val="10"/>
        <color rgb="FF000000"/>
        <rFont val="Calibri"/>
        <family val="2"/>
        <scheme val="minor"/>
      </rPr>
      <t xml:space="preserve"> El consultor sobre la base de OPS (2007), vol. 1, cap. 4, cuadro 2. Nota: los porcentajes no suman 100%, porque existen situaciones de doble cobertura (salud pública + seguridad social) y todas las estimaciones provienen de fuentes diferentes y corresponden a datos tomados entre 2001 y 2006.</t>
    </r>
  </si>
  <si>
    <r>
      <rPr>
        <b/>
        <sz val="10"/>
        <color rgb="FF000000"/>
        <rFont val="Calibri"/>
        <family val="2"/>
        <scheme val="minor"/>
      </rPr>
      <t xml:space="preserve">Fuente. </t>
    </r>
    <r>
      <rPr>
        <sz val="10"/>
        <color rgb="FF000000"/>
        <rFont val="Calibri"/>
        <family val="2"/>
        <scheme val="minor"/>
      </rPr>
      <t>El consultor sobre la base de OPS (2007), vol. 1, cap. 4, cuadro 2. Nota: los porcentajes no suman 100%, porque existen situaciones de doble cobertura (salud pública + seguridad social) y todas las estimaciones provienen de fuentes diferentes todas las estimaciones provienen de fuentes diferentes y corresponden a datos tomados entre 2001 y 2006.</t>
    </r>
  </si>
  <si>
    <t>Región</t>
  </si>
  <si>
    <t>(promedio)</t>
  </si>
  <si>
    <t>16,346 (total)</t>
  </si>
  <si>
    <t>[1] Egresos hospitalarios: Número de egresos hospitalarios por cada 1.000 habitantes en una población, para un año dado, en un determinado país, territorio o área geográfica. Representa un estimado del grado de utilización de los servicios de salud de internamiento hospitalario. Se define como egreso hospitalario a la salida formal de un paciente hospitalizado por terminación del período de hospitalización, sea por defunción, regreso a su domicilio o transferencia a otra institución. Se define como hospital a cualquier establecimiento de salud con personal profesional médico organizado y camas disponibles para hospitalización continua de pacientes formalmente admitidos para observación, cuidado, diagnóstico o tratamiento médicos, quirúrgico y no-quirúrgico (OPS/OMS Sistema de Datos Básicos de Salud – Glosario).</t>
  </si>
  <si>
    <t>Camas hospitalarias</t>
  </si>
  <si>
    <t>Egresos hospitalarios [1]</t>
  </si>
  <si>
    <r>
      <rPr>
        <b/>
        <sz val="10"/>
        <color rgb="FF000000"/>
        <rFont val="Calibri"/>
        <family val="2"/>
        <scheme val="minor"/>
      </rPr>
      <t>Fuente:</t>
    </r>
    <r>
      <rPr>
        <sz val="10"/>
        <color rgb="FF000000"/>
        <rFont val="Calibri"/>
        <family val="2"/>
        <scheme val="minor"/>
      </rPr>
      <t xml:space="preserve"> el consultor sobre la base de Organización Panamericana de la Salud, Unidad de Análisis de Salud y Estadísticas. Iniciativa Regional de Datos Básicos en Salud; Sistema de Información Técnica en Salud. Washington DC, 2007. Los datos corresponden a la última información disponible entre 2003 y 2007.</t>
    </r>
  </si>
  <si>
    <t>Crecimiento,</t>
  </si>
  <si>
    <t>Región (*)</t>
  </si>
  <si>
    <r>
      <rPr>
        <b/>
        <sz val="10"/>
        <color rgb="FF000000"/>
        <rFont val="Calibri"/>
        <family val="2"/>
        <scheme val="minor"/>
      </rPr>
      <t>Fuente:</t>
    </r>
    <r>
      <rPr>
        <sz val="10"/>
        <color rgb="FF000000"/>
        <rFont val="Calibri"/>
        <family val="2"/>
        <scheme val="minor"/>
      </rPr>
      <t xml:space="preserve"> el consultor sobre la base de datos de comercio exterior del SIECA y de la Contraloría General de Panamá. Los valores corresponden a los medicamentos de uso humano comprendidos en las partidas 3003 (para venta por mayor) y 3004 (para venta al por menor). Región (*) las importaciones regionales se encuentran calculadas netas de las importaciones de origen intrarregional, por lo cual el valor no coincide con la suma simple de las importaciones de cada país.</t>
    </r>
  </si>
  <si>
    <t>Tabla 46. Evolución 2005-2009 de las exportaciones de medicamentos en países de Centroamérica + Panamá, en millones de dólares.</t>
  </si>
  <si>
    <r>
      <rPr>
        <b/>
        <sz val="10"/>
        <color rgb="FF000000"/>
        <rFont val="Calibri"/>
        <family val="2"/>
        <scheme val="minor"/>
      </rPr>
      <t xml:space="preserve">Fuente: </t>
    </r>
    <r>
      <rPr>
        <sz val="10"/>
        <color rgb="FF000000"/>
        <rFont val="Calibri"/>
        <family val="2"/>
        <scheme val="minor"/>
      </rPr>
      <t>el consultor sobre la base de datos de comercio exterior del SIECA y de la Contraloría General de Panamá. Los valores corresponden a los medicamentos de uso humano comprendidos en las partidas 3003 (para venta por mayor) y 3004 (para venta al por menor). Región (*) las exportaciones regionales se encuentran calculadas netas de las exportaciones con destino intrarregional, por lo cual el valor no coincide con la suma simple de las exportaciones de cada país.</t>
    </r>
  </si>
  <si>
    <t>Crecimiento, en %</t>
  </si>
  <si>
    <t>Tabla 47. Evolución 2005-2009 de las importaciones de medicamentos en países de Centroamérica + Panamá, en volumen (toneladas).</t>
  </si>
  <si>
    <t>Tabla 48. Evolución 2005-2009 de las exportaciones de medicamentos en países de Centroamérica + Panamá, en volumen (toneladas).</t>
  </si>
  <si>
    <r>
      <rPr>
        <b/>
        <sz val="10"/>
        <color rgb="FF000000"/>
        <rFont val="Calibri"/>
        <family val="2"/>
        <scheme val="minor"/>
      </rPr>
      <t>Fuente:</t>
    </r>
    <r>
      <rPr>
        <sz val="10"/>
        <color rgb="FF000000"/>
        <rFont val="Calibri"/>
        <family val="2"/>
        <scheme val="minor"/>
      </rPr>
      <t xml:space="preserve"> el consultor sobre la base de datos de comercio exterior del SIECA y de la Contraloría General de Panamá. Los valores corresponden a los medicamentos de uso humano comprendidos en las partidas 3003 (para venta por mayor) y 3004 (para venta al por menor). Región (*) las exportaciones regionales se encuentran calculadas netas de las exportaciones con destino intrarregional, por lo cual el valor no coincide con la suma simple de las exportaciones de cada país.</t>
    </r>
  </si>
  <si>
    <t>Tabla 49. Evolución 2005-2009 de las importaciones intra y extra regionales de medicamentos en países de Centroamérica, en millones de dólares.</t>
  </si>
  <si>
    <t>Tabla 51. Evolución 2005-2009 de las importaciones intra y extra regionales de medicamentos en países de Centroamérica, en volumen (toneladas).</t>
  </si>
  <si>
    <t>Tabla 59. Paridad promedio de importación, 2005/2009 para medicamentos uso humano, venta al por menor</t>
  </si>
  <si>
    <t>69%*</t>
  </si>
  <si>
    <t>[1] Desvío estándar dividido promedio, en %. Indica en qué porcentaje los datos se desvían respecto de su media, es un indicador de variabilidad de una variable.</t>
  </si>
  <si>
    <r>
      <t xml:space="preserve">Notas: paridades calculadas cada 200 gramos de producto importado (valores c.i.f. cada 200 gramos). Comprende sólo los medicamentos de uso humano incluidos en el código SA 3004. * El coeficiente de variación de Guatemala se reduce al 33% si se excluye del cálculo el valor de 2009. </t>
    </r>
    <r>
      <rPr>
        <b/>
        <sz val="10"/>
        <color rgb="FF000000"/>
        <rFont val="Calibri"/>
        <family val="2"/>
        <scheme val="minor"/>
      </rPr>
      <t xml:space="preserve">Fuente: </t>
    </r>
    <r>
      <rPr>
        <sz val="10"/>
        <color rgb="FF000000"/>
        <rFont val="Calibri"/>
        <family val="2"/>
        <scheme val="minor"/>
      </rPr>
      <t>el consultor sobre la base de datos SIECA y Contraloría General de Panamá.</t>
    </r>
  </si>
  <si>
    <t>coef de variación[1] (%)</t>
  </si>
  <si>
    <t>Promedio periodo</t>
  </si>
  <si>
    <t>Tabla 60. Comparación regional de precios minoristas (en farmacias)</t>
  </si>
  <si>
    <t>Costo en USD (octubre 2008 / marzo 2009)</t>
  </si>
  <si>
    <t>Guatemala (GUA)</t>
  </si>
  <si>
    <t xml:space="preserve">San Salvador (ES) </t>
  </si>
  <si>
    <t>Panamá (PA)</t>
  </si>
  <si>
    <t>San José (CR)</t>
  </si>
  <si>
    <t>Tegucigalpa (HN)</t>
  </si>
  <si>
    <t xml:space="preserve">Managua (NI), </t>
  </si>
  <si>
    <t>Brecha max-min</t>
  </si>
  <si>
    <t>Canasta total</t>
  </si>
  <si>
    <t>Medicamentos originales</t>
  </si>
  <si>
    <t>Medicamentos genéricos</t>
  </si>
  <si>
    <r>
      <rPr>
        <b/>
        <sz val="10"/>
        <color rgb="FF000000"/>
        <rFont val="Calibri"/>
        <family val="2"/>
        <scheme val="minor"/>
      </rPr>
      <t>Fuente.</t>
    </r>
    <r>
      <rPr>
        <sz val="10"/>
        <color rgb="FF000000"/>
        <rFont val="Calibri"/>
        <family val="2"/>
        <scheme val="minor"/>
      </rPr>
      <t xml:space="preserve"> El consultor sobre la base de CONCADECO (2009)</t>
    </r>
  </si>
  <si>
    <t>CEFA C.R. (Farmacias Fischel)</t>
  </si>
  <si>
    <t>Farmanova/ Intermed / Punto Net</t>
  </si>
  <si>
    <t>PFIZER</t>
  </si>
  <si>
    <t>MSD</t>
  </si>
  <si>
    <t>SANOFI-AVENTIS</t>
  </si>
  <si>
    <t>NOVARTISPHARMA</t>
  </si>
  <si>
    <t>BAYERSCHERINGPH</t>
  </si>
  <si>
    <t>GLAXOSMITHKLINE</t>
  </si>
  <si>
    <t>ABBOTT</t>
  </si>
  <si>
    <t>ASTRAZENECA</t>
  </si>
  <si>
    <t>MERCK</t>
  </si>
  <si>
    <t>BOEHRINGERING</t>
  </si>
  <si>
    <t>JANSSEN-CILAG</t>
  </si>
  <si>
    <t>UNIPHARM-PHARMANOV</t>
  </si>
  <si>
    <t>ROCHE</t>
  </si>
  <si>
    <t>MENARINI</t>
  </si>
  <si>
    <t>GUTIS</t>
  </si>
  <si>
    <r>
      <rPr>
        <b/>
        <sz val="10"/>
        <color rgb="FF000000"/>
        <rFont val="Calibri"/>
        <family val="2"/>
        <scheme val="minor"/>
      </rPr>
      <t>Fuente:</t>
    </r>
    <r>
      <rPr>
        <sz val="10"/>
        <color rgb="FF000000"/>
        <rFont val="Calibri"/>
        <family val="2"/>
        <scheme val="minor"/>
      </rPr>
      <t xml:space="preserve"> el consultor sobre la base de datos IMS MAT junio 2010.</t>
    </r>
  </si>
  <si>
    <t>Tabla 45. Evolución 2005-2009 de las importaciones de medicamentos en países de Centroamérica + Panamá, en millones de dólares.</t>
  </si>
  <si>
    <t>Tabla 50. Evolución 2005-2009 de las exportaciones intra y extra regionales de medicamentos en países de Centroamérica, en millones de dólares.</t>
  </si>
  <si>
    <t>Tabla 52. Evolución 2005-2009 de las exportaciones intra y extra regionales de medicamentos en países de Centroamérica, en volumen (toneladas).</t>
  </si>
  <si>
    <t>Tabla 53. Retrospectiva del mercado total de medicamentos de Centroamérica + Panamá, 2005-2010.</t>
  </si>
  <si>
    <t>Tabla 54. Retrospectiva del mercado ético de medicamentos de Centroamérica + Panamá, 2006-2010.</t>
  </si>
  <si>
    <t>Tabla 55. Retrospectiva del mercado popular de medicamentos de Centroamérica + Panamá, 2006-2010.</t>
  </si>
  <si>
    <t>Tabla 56. Evolución del mercado total de medicamentos de los países de Centroamérica+ Panamá, por país, en valor 2007/09.</t>
  </si>
  <si>
    <t>Tabla 57. Evolución del mercado total de medicamentos de los países de Centroamérica+ Panamá, por país, en unidades 2007/09.</t>
  </si>
  <si>
    <t>Tabla 45. Evolución 2005-2009 de las importaciones de medicamentos en países de Centroamérica + Panamá, en millones de dólares</t>
  </si>
  <si>
    <t>Tabla 46. Evolución 2005-2009 de las exportaciones de medicamentos en países de Centroamérica + Panamá, en millones de dólares</t>
  </si>
  <si>
    <t>Tabla 47. Evolución 2005-2009 de las importaciones de medicamentos en países de Centroamérica + Panamá, en volumen (toneladas)</t>
  </si>
  <si>
    <t>Tabla 48. Evolución 2005-2009 de las exportaciones de medicamentos en países de Centroamérica + Panamá, en volumen (toneladas)</t>
  </si>
  <si>
    <t>Tabla 49. Evolución 2005-2009 de las importaciones intra y extra regionales de medicamentos en países de Centroamérica, en millones de dólares</t>
  </si>
  <si>
    <t>Tabla 50. Evolución 2005-2009 de las exportaciones intra y extra regionales de medicamentos en países de Centroamérica, en millones de dólares</t>
  </si>
  <si>
    <t>Tabla 51. Evolución 2005-2009 de las importaciones intra y extra regionales de medicamentos en países de Centroamérica, en volumen (toneladas)</t>
  </si>
  <si>
    <t>Tabla 52. Evolución 2005-2009 de las exportaciones intra y extra regionales de medicamentos en países de Centroamérica, en volumen (toneladas)</t>
  </si>
  <si>
    <t>Tabla 53. Retrospectiva del mercado total de medicamentos de Centroamérica + Panamá, 2005-2010</t>
  </si>
  <si>
    <t>Tabla 54. Retrospectiva del mercado ético de medicamentos de Centroamérica + Panamá, 2006-2010</t>
  </si>
  <si>
    <t>Tabla 55. Retrospectiva del mercado popular de medicamentos de Centroamérica + Panamá, 2006-2010</t>
  </si>
  <si>
    <t>Tabla 56. Evolución del mercado total de medicamentos de los países de Centroamérica+ Panamá, por país, en valor 2007/09</t>
  </si>
  <si>
    <t>Tabla 57. Evolución del mercado total de medicamentos de los países de Centroamérica+ Panamá, por país, en unidades 2007/09</t>
  </si>
  <si>
    <t>Tabla 58. Evolución del precio promedio por unidad de medicamentos, en los países de Centroamérica+ Panamá, 2007/09</t>
  </si>
  <si>
    <t>Mercado Institucional</t>
  </si>
  <si>
    <t>Mercado Privado</t>
  </si>
  <si>
    <t>Panama</t>
  </si>
  <si>
    <t>IMS MAT Junio 2010</t>
  </si>
  <si>
    <t>De marca (genéricos)</t>
  </si>
  <si>
    <t>De investigación</t>
  </si>
  <si>
    <t>TOTAL  USD</t>
  </si>
  <si>
    <t>Centroamérica + Panamá</t>
  </si>
  <si>
    <t>Paises</t>
  </si>
  <si>
    <t>Expectativa de vida al nacer</t>
  </si>
  <si>
    <r>
      <rPr>
        <b/>
        <sz val="9"/>
        <color theme="1"/>
        <rFont val="Calibri"/>
        <family val="2"/>
        <scheme val="minor"/>
      </rPr>
      <t>Fuente:</t>
    </r>
    <r>
      <rPr>
        <sz val="9"/>
        <color theme="1"/>
        <rFont val="Calibri"/>
        <family val="2"/>
        <scheme val="minor"/>
      </rPr>
      <t xml:space="preserve"> División Población – Naciones Unidas, World Population Prospects (2008)</t>
    </r>
  </si>
  <si>
    <t>Fuente: IMS MAT, junio 2010</t>
  </si>
  <si>
    <r>
      <rPr>
        <b/>
        <sz val="10"/>
        <color rgb="FF000000"/>
        <rFont val="Calibri"/>
        <family val="2"/>
        <scheme val="minor"/>
      </rPr>
      <t>Fuente:</t>
    </r>
    <r>
      <rPr>
        <sz val="10"/>
        <color rgb="FF000000"/>
        <rFont val="Calibri"/>
        <family val="2"/>
        <scheme val="minor"/>
      </rPr>
      <t xml:space="preserve"> el consultor sobre la base de datos de SISCA/BID (2010) para Centroamérica y datos  provistos por ACODECO, para Panamá</t>
    </r>
  </si>
  <si>
    <t>IMS MAT MAYO 2009</t>
  </si>
  <si>
    <r>
      <rPr>
        <b/>
        <sz val="10"/>
        <color rgb="FF000000"/>
        <rFont val="Calibri"/>
        <family val="2"/>
        <scheme val="minor"/>
      </rPr>
      <t>Fuente:</t>
    </r>
    <r>
      <rPr>
        <sz val="10"/>
        <color rgb="FF000000"/>
        <rFont val="Calibri"/>
        <family val="2"/>
        <scheme val="minor"/>
      </rPr>
      <t xml:space="preserve"> IMS Health MAT Mayo de 2010</t>
    </r>
  </si>
  <si>
    <t>Mayoristas</t>
  </si>
  <si>
    <t>Noruega</t>
  </si>
  <si>
    <t>Dinamarca</t>
  </si>
  <si>
    <t>Bélgica</t>
  </si>
  <si>
    <t xml:space="preserve">América del Norte (a)
</t>
  </si>
  <si>
    <t>Istmo Centroamericano (b)</t>
  </si>
  <si>
    <t>(1) 2003-2005; (2) 2007 (últimos datos disponibles); (a) EE.UU., Canadá, Bermuda; (b) incluye Belice.</t>
  </si>
  <si>
    <t>[1] La tasa de mortalidad ajustada por edad es una estandarización de los datos que realiza la OMS a fin de hacer comparables las tasas de mortalidad de poblaciones de distintos países.</t>
  </si>
  <si>
    <r>
      <t xml:space="preserve">Referencias: (1) Tasas de mortalidad ajustadas por edad[1], periodo 2003-2005 (último disponible); (2) 2007 (últimos datos disponibles); (a) EE.UU., Canadá, Bermuda; (b) incluye Belice. </t>
    </r>
    <r>
      <rPr>
        <b/>
        <sz val="9"/>
        <color theme="1"/>
        <rFont val="Calibri"/>
        <family val="2"/>
        <scheme val="minor"/>
      </rPr>
      <t>Fuente</t>
    </r>
    <r>
      <rPr>
        <sz val="9"/>
        <color theme="1"/>
        <rFont val="Calibri"/>
        <family val="2"/>
        <scheme val="minor"/>
      </rPr>
      <t>. El consultor sobre la base de datos OPS ( 2009)</t>
    </r>
  </si>
  <si>
    <t>ajustadas por edad</t>
  </si>
  <si>
    <t>Proporción de la población mayor a 60 años (%). 
Ref: países desarrollados 20%</t>
  </si>
  <si>
    <t>Tasa de mortalidad por enfermedades transmisibles (cada 100,000 hab.)</t>
  </si>
  <si>
    <t>Tasa de mortalidad por enfermedades circulatorias (cada 100,000 hab.)</t>
  </si>
  <si>
    <t>Tasa de mortalidad por neoplasias malignas (cada 100,000 hab.)</t>
  </si>
  <si>
    <t>Incidencia del SIDA  (casos cada 100,000 hab.)</t>
  </si>
  <si>
    <t>2003-05</t>
  </si>
  <si>
    <t>Tasa de mortalidad cada 100,000 hab</t>
  </si>
  <si>
    <t>Por enfermedades transmisibles</t>
  </si>
  <si>
    <t>Por enfermedades circulatorias</t>
  </si>
  <si>
    <t>Por neoplasias malignas</t>
  </si>
  <si>
    <r>
      <rPr>
        <b/>
        <sz val="10"/>
        <color rgb="FF000000"/>
        <rFont val="Calibri"/>
        <family val="2"/>
        <scheme val="minor"/>
      </rPr>
      <t>Fuente.</t>
    </r>
    <r>
      <rPr>
        <sz val="10"/>
        <color rgb="FF000000"/>
        <rFont val="Calibri"/>
        <family val="2"/>
        <scheme val="minor"/>
      </rPr>
      <t xml:space="preserve"> El consultor sobre la base de datos de la Tabla 37, originados en OPS (2007).</t>
    </r>
  </si>
  <si>
    <t>Desvstd</t>
  </si>
  <si>
    <t>Coef Variación</t>
  </si>
  <si>
    <r>
      <t xml:space="preserve">Nota: partida 3004 (medicamentos acondicionados venta al por menor). </t>
    </r>
    <r>
      <rPr>
        <b/>
        <sz val="9"/>
        <color theme="1"/>
        <rFont val="Calibri"/>
        <family val="2"/>
        <scheme val="minor"/>
      </rPr>
      <t>Fuente:</t>
    </r>
    <r>
      <rPr>
        <sz val="9"/>
        <color theme="1"/>
        <rFont val="Calibri"/>
        <family val="2"/>
        <scheme val="minor"/>
      </rPr>
      <t xml:space="preserve"> el consultor sobre la base de datos de SIECA y Contraloría General de Panamá.</t>
    </r>
  </si>
  <si>
    <r>
      <rPr>
        <b/>
        <sz val="9"/>
        <color theme="1"/>
        <rFont val="Calibri"/>
        <family val="2"/>
        <scheme val="minor"/>
      </rPr>
      <t>Fuente:</t>
    </r>
    <r>
      <rPr>
        <sz val="9"/>
        <color theme="1"/>
        <rFont val="Calibri"/>
        <family val="2"/>
        <scheme val="minor"/>
      </rPr>
      <t xml:space="preserve"> el consultor sobre la base de datos de la Tabla 59</t>
    </r>
  </si>
  <si>
    <t>2007/2009</t>
  </si>
  <si>
    <t>Paridad de importación (usd cada 200 grs)</t>
  </si>
  <si>
    <t>Precios nacionales de compra mayorista (usd por unidad)</t>
  </si>
  <si>
    <t xml:space="preserve"> -------------</t>
  </si>
  <si>
    <t xml:space="preserve"> -----------</t>
  </si>
  <si>
    <t>PROMEDIO 
REGIÓN</t>
  </si>
  <si>
    <r>
      <rPr>
        <b/>
        <sz val="9"/>
        <color theme="1"/>
        <rFont val="Calibri"/>
        <family val="2"/>
        <scheme val="minor"/>
      </rPr>
      <t>Fuente:</t>
    </r>
    <r>
      <rPr>
        <sz val="9"/>
        <color theme="1"/>
        <rFont val="Calibri"/>
        <family val="2"/>
        <scheme val="minor"/>
      </rPr>
      <t xml:space="preserve"> el consultor sobre la base los valores consignados en la Tabla 58, elaborada sobre la base de datos de IMS (valores ex fabrica de laboratorio) y la Tabla 59, elaborada con datos de comercio exterior de SIECA y Contraloría General de Panamá (Valores de importación c.i.f. cada 200 gramos de medicamentos para uso humano, del capítulo 3004: acondicionados para venta al por menor).</t>
    </r>
  </si>
  <si>
    <t>Mes</t>
  </si>
  <si>
    <t>Precio Promedio Mercado Ético</t>
  </si>
  <si>
    <t>Precio Promedio Mercado Popular</t>
  </si>
  <si>
    <t>Precio Promedio Mdo total</t>
  </si>
  <si>
    <r>
      <rPr>
        <b/>
        <sz val="10"/>
        <color rgb="FF000000"/>
        <rFont val="Calibri"/>
        <family val="2"/>
        <scheme val="minor"/>
      </rPr>
      <t>Fuente.</t>
    </r>
    <r>
      <rPr>
        <sz val="10"/>
        <color rgb="FF000000"/>
        <rFont val="Calibri"/>
        <family val="2"/>
        <scheme val="minor"/>
      </rPr>
      <t xml:space="preserve"> El consultor sobre la base de IMS Highlights, junio 2010.</t>
    </r>
  </si>
  <si>
    <t>miles de dólares estadounidenses</t>
  </si>
  <si>
    <r>
      <rPr>
        <b/>
        <sz val="10"/>
        <color rgb="FF000000"/>
        <rFont val="Calibri"/>
        <family val="2"/>
        <scheme val="minor"/>
      </rPr>
      <t>Fuente:</t>
    </r>
    <r>
      <rPr>
        <sz val="10"/>
        <color rgb="FF000000"/>
        <rFont val="Calibri"/>
        <family val="2"/>
        <scheme val="minor"/>
      </rPr>
      <t xml:space="preserve"> El consultor sobre la base de Comisión Europea - Dirección General de Competencia, 2008, págs. 38 y ss e información oficial de las empresas en la internet.</t>
    </r>
  </si>
  <si>
    <t>Unidades</t>
  </si>
  <si>
    <t>% en unidades</t>
  </si>
  <si>
    <t>% en U$D</t>
  </si>
  <si>
    <t>Giro de negocios, miles de dolares</t>
  </si>
  <si>
    <t>Constantes</t>
  </si>
  <si>
    <t>Corrientes</t>
  </si>
  <si>
    <t>2007 deflac</t>
  </si>
  <si>
    <t>2008 deflac</t>
  </si>
  <si>
    <t>2009 deflac</t>
  </si>
  <si>
    <t>Tabla 1. Composicion del mercado de Centroamérica: mercado etico y popular (OTC), a junio de 2010</t>
  </si>
  <si>
    <t>Farmacias integradas en cadenas</t>
  </si>
  <si>
    <t>Farmacias independientes</t>
  </si>
  <si>
    <t>Total Centroamérica</t>
  </si>
  <si>
    <t xml:space="preserve">Participacion sobre el total del mercado medido en valor </t>
  </si>
  <si>
    <t>Gráfico 4. Evolución de la expectativa de vida al nacer de Centroamérica + Panamá, en relación a los países desarrollados.</t>
  </si>
  <si>
    <t>Gráfico 6. Composición del precio minorista en países de Centroamérica y Panamá y países seleccionados de la OECD.</t>
  </si>
  <si>
    <t>Cadena de Valor - Estructura del Precio productos acondicionados venta x menor</t>
  </si>
  <si>
    <t>Precio FOB
(laboratorio)</t>
  </si>
  <si>
    <t>Flete y seguro
%</t>
  </si>
  <si>
    <t>Valor CIF</t>
  </si>
  <si>
    <t>Arancel importaciones
%</t>
  </si>
  <si>
    <t>Valor CIF + Arancel</t>
  </si>
  <si>
    <t>mark up drogueria</t>
  </si>
  <si>
    <t>mark up farmacia</t>
  </si>
  <si>
    <t>Precio consumidor final</t>
  </si>
  <si>
    <t>% de incremento sobre Valor CIF</t>
  </si>
  <si>
    <t>Fuentes: márgenes, flete y seguro Ing. Quesada (2009), modificados en entrevistas y revisiones con las autoridades de competencia</t>
  </si>
  <si>
    <t>……………</t>
  </si>
  <si>
    <t>Fuente:  OCDE (2008): 33 the original source of these data is the European (datos correspondientes al año 2004)
Federation of Pharmaceutical Industry Associations (EFPIA)</t>
  </si>
  <si>
    <t>país</t>
  </si>
  <si>
    <t>Datos del gráfico</t>
  </si>
  <si>
    <t>Ingresos Globales 2009 (1)</t>
  </si>
  <si>
    <t>Ventas en CA + Panamá 2009 (2)</t>
  </si>
  <si>
    <r>
      <rPr>
        <b/>
        <sz val="10"/>
        <color rgb="FF000000"/>
        <rFont val="Calibri"/>
        <family val="2"/>
        <scheme val="minor"/>
      </rPr>
      <t xml:space="preserve">Fuente: </t>
    </r>
    <r>
      <rPr>
        <sz val="10"/>
        <color rgb="FF000000"/>
        <rFont val="Calibri"/>
        <family val="2"/>
        <scheme val="minor"/>
      </rPr>
      <t>(1) Fortune Global 500 (20 julio 2009) y sitios oficiales en la internet de las empresas. (2) IMS 2009;</t>
    </r>
  </si>
  <si>
    <t>[1] Incluye Bayer Schering, Bayer CC y MK marca de genéricos que elabora en la planta de Corporación Bonima en Ilopango, El Salvador</t>
  </si>
  <si>
    <t>TOTAL (año 2006)</t>
  </si>
  <si>
    <t>Grafico 1. Composicion del mercado regional: privado e institucional, 2006.</t>
  </si>
  <si>
    <t>Casos de Tuberculosis
cada 100 mil hab.(2)</t>
  </si>
  <si>
    <t>Casos de SIDA
cada 100 mil hab.(2)</t>
  </si>
  <si>
    <t>Muertes por enfermedades transmisibles
cada 100 mil hab.(1)</t>
  </si>
  <si>
    <t>Muertes por neoplasias malignas
cada 100 mil hab.(1)</t>
  </si>
  <si>
    <t>Muertes por Diabetes Mellitus
cada 100 mil hab.(1)</t>
  </si>
  <si>
    <t>Muertes por enfermedades isquémicas del corazón
cada 100 mil hab.(1)</t>
  </si>
  <si>
    <t>Muertes por enfermedades cerebro- vasculares
cada 100 mil hab.(1)</t>
  </si>
  <si>
    <r>
      <rPr>
        <b/>
        <sz val="9"/>
        <color theme="1"/>
        <rFont val="Calibri"/>
        <family val="2"/>
        <scheme val="minor"/>
      </rPr>
      <t xml:space="preserve">Fuente: </t>
    </r>
    <r>
      <rPr>
        <sz val="9"/>
        <color theme="1"/>
        <rFont val="Calibri"/>
        <family val="2"/>
        <scheme val="minor"/>
      </rPr>
      <t>División Población – Naciones Unidas, World Population Prospects (2008)</t>
    </r>
  </si>
  <si>
    <t>Gráfico 7. Expectativa de vida al nacer en los países de Centroamérica y Panamá.</t>
  </si>
  <si>
    <t>Gráfico 8. Istmo Centroamericano, indicadores epidemiológicos comparados</t>
  </si>
  <si>
    <t> </t>
  </si>
  <si>
    <t>Fuente: el consultor sobre la base de la sección 6, página 47 y ss del Informe</t>
  </si>
  <si>
    <t>Salud pública (100%) y regulación sectorial</t>
  </si>
  <si>
    <t>Tabla 20. Participación de productos genéricos en países de Centroamérica y Panamá, 2010.</t>
  </si>
  <si>
    <t>Tabla 21. Principales segmentos comerciales del mercado de medicamentos de los países de Centroamérica y Panamá, valores anuales, a junio de 2010.</t>
  </si>
  <si>
    <t>Tabla 22. Canasta de productos esenciales del mercado farmacéutico privado de Centroamérica + Panamá, 2008-9.</t>
  </si>
  <si>
    <t>Tabla 23. Composición de la canasta de principales productos</t>
  </si>
  <si>
    <t>Tabla 24. Composición del precio al consumidor final de los medicamentos éticos importados extra-zona en los países de Centroamérica + Panamá, 2010.</t>
  </si>
  <si>
    <t>Tabla 25. Componentes del precio minorista de los medicamentos en países de Centroamérica y Guatemala, 2010</t>
  </si>
  <si>
    <t>Tabla 26. Principales laboratorios farmacéuticos activos en Centroamérica + Panamá, 2009.</t>
  </si>
  <si>
    <t>Tabla 27. Principales laboratorios nacionales, según sus ventas en 2009.</t>
  </si>
  <si>
    <t>Tabla 28. Principales distribuidores de medicamentos de Costa Rica y Nicaragua, 2010.</t>
  </si>
  <si>
    <t>Tabla 29. Principales droguerías de Honduras, 2006</t>
  </si>
  <si>
    <t>Tabla 30. Principales droguerías de Panamá.</t>
  </si>
  <si>
    <t>Tabla 31. Cadenas de farmacias identificadas en países de Centroamérica + Panamá</t>
  </si>
  <si>
    <t>Tabla 32. Asociaciones que agrupan a los agentes económicos de la cadena farmacéutica</t>
  </si>
  <si>
    <t>Tabla 33. Países de Centroamérica y Panamá: grado de cobertura de la salud pública y la seguridad social (2001-2006)</t>
  </si>
  <si>
    <t>Tabla 34. Países de Centroamérica y Panamá, mortalidad general y por principales enfermedades</t>
  </si>
  <si>
    <t>Tabla 35. Países de Centroamérica y Panamá, tasa de morbilidad de principales enfermedades</t>
  </si>
  <si>
    <t>Tabla 36. Países de Centroamérica y Panamá, evolución de indicadores epidemiológicos y demográficos que inciden en la demanda de medicamentos.</t>
  </si>
  <si>
    <t>Tabla 37. Países de Centroamérica y Panamá. Clases terapéuticas de mayor venta en el mercado ético, en unidades, 2010.</t>
  </si>
  <si>
    <t>Tabla 38. Países de Centroamérica y Panamá. Clases terapéuticas de mayor venta, en dólares estadounidenses, valor ex fabrica, 2010.</t>
  </si>
  <si>
    <t>Tabla 39. Valor medio por unidad de los productos comprendidos en las clases terapéuticas de mayor venta en volumen y valor.</t>
  </si>
  <si>
    <t>Tabla 40. Actividades de integración horizontal y vertical identificadas</t>
  </si>
  <si>
    <t>Tabla 41. Centroamérica +  Panamá: gasto en salud, en % del PIB, 2007.</t>
  </si>
  <si>
    <t>Tabla 42. Mercados conexos. Indicadores de prestación de servicios de salud en países de Centro-América y Panamá</t>
  </si>
  <si>
    <t>Tabla 43. Proveedores de servicios de salud y cobertura en Costa Rica, El Salvador y Honduras</t>
  </si>
  <si>
    <t>Tabla 44. Proveedores de servicios de salud y cobertura en Guatemala, Nicaragua y Panamá</t>
  </si>
  <si>
    <t>no definido</t>
  </si>
  <si>
    <r>
      <rPr>
        <b/>
        <sz val="10"/>
        <color rgb="FF000000"/>
        <rFont val="Calibri"/>
        <family val="2"/>
        <scheme val="minor"/>
      </rPr>
      <t>Fuente:</t>
    </r>
    <r>
      <rPr>
        <sz val="10"/>
        <color rgb="FF000000"/>
        <rFont val="Calibri"/>
        <family val="2"/>
        <scheme val="minor"/>
      </rPr>
      <t xml:space="preserve"> el consultor sobre la base de datos de comercio exterior del SIECA. Los valores corresponden a los medicamentos de uso humano comprendidos en las partidas 3003 (para venta por mayor) y 3004 (para venta al por menor).</t>
    </r>
  </si>
  <si>
    <t>Country</t>
  </si>
  <si>
    <t>Subject Descriptor</t>
  </si>
  <si>
    <t>Units</t>
  </si>
  <si>
    <t>Country/Series-specific Notes</t>
  </si>
  <si>
    <t>Estimates Start After</t>
  </si>
  <si>
    <t>Inflation, average consumer prices</t>
  </si>
  <si>
    <t>Index</t>
  </si>
  <si>
    <t>Source: Central Bank Latest actual data: 2009 Harmonized prices: No Frequency of source data: Monthly Base year: 2006 Primary domestic currency: Costa Rican colones Data last updated: 09/2010</t>
  </si>
  <si>
    <t>Source: National Statistical Office Latest actual data: 2009 Harmonized prices: No Frequency of source data: Monthly Primary domestic currency: U.S. dollars Data last updated: 09/2010</t>
  </si>
  <si>
    <t>Source: National Statistical Office Latest actual data: 2009 Harmonized prices: No Frequency of source data: Monthly Primary domestic currency: Guatemalan quetzales Data last updated: 09/2010</t>
  </si>
  <si>
    <t>Source: Central Bank Latest actual data: 2009 Harmonized prices: No Frequency of source data: Monthly Base year: 1999 Primary domestic currency: Honduran lempiras Data last updated: 09/2010</t>
  </si>
  <si>
    <t>Source: Central Bank Latest actual data: 2009 Notes: Due to political and economic events (civil war and hyperinflation), data prior to 1995 are less reliable. Harmonized prices: No Frequency of source data: Monthly Primary domestic currency: Nicaraguan córdobas Data last updated: 09/2010</t>
  </si>
  <si>
    <t>Source: National Statistical Office Latest actual data: 2009 Harmonized prices: No Frequency of source data: Monthly Base year: 1997 Primary domestic currency: U.S. dollars Data last updated: 09/2010</t>
  </si>
  <si>
    <t>Percent change</t>
  </si>
  <si>
    <t>See notes for:  Inflation, average consumer prices (Index).</t>
  </si>
  <si>
    <t>International Monetary Fund, World Economic Outlook Database, October 2010</t>
  </si>
  <si>
    <t>Precio Prom. Deflactado</t>
  </si>
  <si>
    <t>Deflactor regional con base homogénea</t>
  </si>
  <si>
    <t>Defactor (IPC Regional)</t>
  </si>
  <si>
    <t>Cambio porcentual</t>
  </si>
  <si>
    <t>Nro. Índice</t>
  </si>
  <si>
    <t>Fuente: el consultor sobre la base de IMS MAT, Junio 2010 (valores anuales a junio de cada año, ventas ex-fabrica, incluye las leches maternizadas). Los precios se han deflactado usando las estimaciones variaciones de nivel de precios al consumidor de la base World Economic Outlook (octubre de 2010) del Fondo Monetario Internacional, que se elaboran a partir datos oficiales</t>
  </si>
  <si>
    <t>Gráfico 9. Países de Centroamérica y Panamá, tendencias epidemiológicas de las últimas décadas</t>
  </si>
  <si>
    <t>Gráfico 10. Mercado ético y popular de los países de Centroamérica +  Panamá. Evolución de los precios promedio, 2006-2010.</t>
  </si>
  <si>
    <t>Deflactor con base homogénea</t>
  </si>
  <si>
    <t>Centroamérica</t>
  </si>
  <si>
    <t>Fuente: el consultor sobre la base de IMS MAT, Junio 2010 (valores anuales a junio de cada año, ventas ex-fabrica). Los precios se han deflactado usando las estimaciones variaciones de nivel de precios al consumidor de la base World Economic Outlook (octubre de 2010) del Fondo Monetario Internacional, que se elaboran a partir datos oficiales</t>
  </si>
  <si>
    <t>Gráfico 11. Evolución de las paridades de importación de medicamentos de uso humano, para venta al por menor, por país, 2005/2009</t>
  </si>
  <si>
    <t>Gráfico 12. Comparación aproximada de precios de laboratorio y paridades de importación, 2007/09</t>
  </si>
  <si>
    <t>Tabla 61. Influencia del ingreso y su distribución en los precios de los medicamentos.</t>
  </si>
  <si>
    <t>Hipótesis</t>
  </si>
  <si>
    <t>Variable</t>
  </si>
  <si>
    <t>Regresión 1</t>
  </si>
  <si>
    <t>Regresión 2</t>
  </si>
  <si>
    <t>Regresión 3</t>
  </si>
  <si>
    <t>Influencia de la marca</t>
  </si>
  <si>
    <t>Dmarca</t>
  </si>
  <si>
    <t>Influencia del ingreso</t>
  </si>
  <si>
    <t>lnPIB</t>
  </si>
  <si>
    <t>Influencia de la distribución del ingreso</t>
  </si>
  <si>
    <t>lnGINI</t>
  </si>
  <si>
    <r>
      <t>R</t>
    </r>
    <r>
      <rPr>
        <b/>
        <vertAlign val="superscript"/>
        <sz val="10"/>
        <color rgb="FF000000"/>
        <rFont val="Calibri"/>
        <family val="2"/>
        <scheme val="minor"/>
      </rPr>
      <t>2</t>
    </r>
  </si>
  <si>
    <r>
      <t>Fuente:</t>
    </r>
    <r>
      <rPr>
        <sz val="8"/>
        <color rgb="FF000000"/>
        <rFont val="Calibri"/>
        <family val="2"/>
        <scheme val="minor"/>
      </rPr>
      <t xml:space="preserve"> El consultor. Los valores entre paréntesis los desvíos estándar obtenidos de las regresiones. Se han excluido de la tabla los valores correspondientes a la constante, que no es estadísticamente significativa.</t>
    </r>
  </si>
  <si>
    <t>(0.057)</t>
  </si>
  <si>
    <t>Tabla 62. Ejemplos de definiciones de mercados relevantes de producto utilizadas en EE.UU. y la Unión Europea</t>
  </si>
  <si>
    <t>Tabla 68. Instituciones y empresas entrevistadas durante la primera misión exploratoria</t>
  </si>
  <si>
    <t>Tabla 67. Relaciones verticales en el sistema de distribución de Costa Rica, 2010.</t>
  </si>
  <si>
    <t>Tabla 66. Medicamentos para uso humano, aranceles vigentes en países de Centroamérica + Panamá</t>
  </si>
  <si>
    <t>Tabla 65: Principales normas del marco regulatorio del mercado de medicamentos de los países de Centroamérica y Panamá</t>
  </si>
  <si>
    <t>Tabla 64. Países de Centroamérica y Panamá, indicadores de concentración del sector de distribución de medicamentos.</t>
  </si>
  <si>
    <t>Tabla 63. Concentración en mercados relevantes definidos a nivel de laboratorio/clase terapéutica, seleccionados, en El Salvador.</t>
  </si>
  <si>
    <t>Tabla 63. Concentración en mercados relevantes definidos a nivel de laboratorio/clase terapéutica, seleccionados, en El Salvador</t>
  </si>
  <si>
    <t>Tabla 64. Países de Centroamérica y Panamá, indicadores de concentración del sector de distribución de medicamentos</t>
  </si>
  <si>
    <t>Tabla 67. Relaciones verticales en el sistema de distribución de Costa Rica, 2010</t>
  </si>
  <si>
    <t>Gráfico 5: Composición por país del mercado privado  de medicamentos de Centroamérica y Panamá, 2010</t>
  </si>
  <si>
    <t>(0.056)</t>
  </si>
  <si>
    <t>(0.101)</t>
  </si>
  <si>
    <t>(0.121)</t>
  </si>
  <si>
    <t>(1.308)</t>
  </si>
  <si>
    <t>(0.113)</t>
  </si>
  <si>
    <t>A precios constantes de 2004</t>
  </si>
  <si>
    <t>Ppio activo</t>
  </si>
  <si>
    <t xml:space="preserve">Año dato </t>
  </si>
  <si>
    <t>Fuente Dato</t>
  </si>
  <si>
    <t>Presentacion</t>
  </si>
  <si>
    <t>Concentracion</t>
  </si>
  <si>
    <t>Tipo</t>
  </si>
  <si>
    <t>Precio Original</t>
  </si>
  <si>
    <t>Tipo Cambio</t>
  </si>
  <si>
    <t>Precio U$S</t>
  </si>
  <si>
    <t>Precio Unitario U$S</t>
  </si>
  <si>
    <t>Clase Terapeutica</t>
  </si>
  <si>
    <t>Ref. Int</t>
  </si>
  <si>
    <t>Indice de Gini</t>
  </si>
  <si>
    <t>GDP per capita, PPP ( a precios constantes 2005)</t>
  </si>
  <si>
    <t>Acetaminofen</t>
  </si>
  <si>
    <t>Tableta</t>
  </si>
  <si>
    <t>500 mg</t>
  </si>
  <si>
    <t>Analgésico no Narcótico</t>
  </si>
  <si>
    <t>Selectpharma</t>
  </si>
  <si>
    <t>Generico</t>
  </si>
  <si>
    <t>Mc Neil</t>
  </si>
  <si>
    <t>MK</t>
  </si>
  <si>
    <t>Calox</t>
  </si>
  <si>
    <t>Select pharma</t>
  </si>
  <si>
    <t>Newport</t>
  </si>
  <si>
    <t>Barley</t>
  </si>
  <si>
    <t xml:space="preserve">Newport </t>
  </si>
  <si>
    <t xml:space="preserve">Acetaminofen </t>
  </si>
  <si>
    <t>GSK</t>
  </si>
  <si>
    <t>200 mg</t>
  </si>
  <si>
    <t>Antivírico</t>
  </si>
  <si>
    <t>Denk Pharma</t>
  </si>
  <si>
    <t>Mk</t>
  </si>
  <si>
    <t>Acliclovir</t>
  </si>
  <si>
    <t>Lisan</t>
  </si>
  <si>
    <t>Genfar</t>
  </si>
  <si>
    <t xml:space="preserve">Aciclovir </t>
  </si>
  <si>
    <t>Glaxo Smith Kline</t>
  </si>
  <si>
    <t>Antiparasitario</t>
  </si>
  <si>
    <t>Abendazol</t>
  </si>
  <si>
    <t>Vermintel</t>
  </si>
  <si>
    <t>Albendazol</t>
  </si>
  <si>
    <t>Abendazole</t>
  </si>
  <si>
    <t>Albentazol</t>
  </si>
  <si>
    <t>Pharma</t>
  </si>
  <si>
    <t>Vermitel</t>
  </si>
  <si>
    <t>25 mg</t>
  </si>
  <si>
    <t>Astra Zeneca</t>
  </si>
  <si>
    <t>50 mg</t>
  </si>
  <si>
    <t>Antihipertensor</t>
  </si>
  <si>
    <t>Raven</t>
  </si>
  <si>
    <t>Chemo</t>
  </si>
  <si>
    <t xml:space="preserve">Atenolol </t>
  </si>
  <si>
    <t>Merck Sharp and Dome</t>
  </si>
  <si>
    <t>Inhalador</t>
  </si>
  <si>
    <t>50 mcg</t>
  </si>
  <si>
    <t>Antiasmático</t>
  </si>
  <si>
    <t>Bristol Myers</t>
  </si>
  <si>
    <t>Carbamezapina</t>
  </si>
  <si>
    <t>Antiepiléptico</t>
  </si>
  <si>
    <t>Apocarbamacepina</t>
  </si>
  <si>
    <t>Apotex</t>
  </si>
  <si>
    <t>Carbanazepine</t>
  </si>
  <si>
    <t>Apo Carbamacepine</t>
  </si>
  <si>
    <t>Apo Carbamazepine</t>
  </si>
  <si>
    <t>Carbamazepina</t>
  </si>
  <si>
    <t>Apo-Carbamacepina</t>
  </si>
  <si>
    <t>Selec pharma</t>
  </si>
  <si>
    <t>Apo- Carbamazepine</t>
  </si>
  <si>
    <t>Carbamazapine</t>
  </si>
  <si>
    <t>Vial</t>
  </si>
  <si>
    <t>1 g</t>
  </si>
  <si>
    <t>Antibacteriano</t>
  </si>
  <si>
    <t>Tricef</t>
  </si>
  <si>
    <t>Normon</t>
  </si>
  <si>
    <t>Axtar</t>
  </si>
  <si>
    <t>Unipharm</t>
  </si>
  <si>
    <t xml:space="preserve">Ceftriaxona </t>
  </si>
  <si>
    <t xml:space="preserve">Tricef tri - pack </t>
  </si>
  <si>
    <t>La Santé</t>
  </si>
  <si>
    <t>Cinaflox</t>
  </si>
  <si>
    <t>10 mg</t>
  </si>
  <si>
    <t>Ansiolítico</t>
  </si>
  <si>
    <t xml:space="preserve">Diazepam </t>
  </si>
  <si>
    <t>Diazepan</t>
  </si>
  <si>
    <t>Cataflam / Voltaren</t>
  </si>
  <si>
    <t>Antiinflamatorio</t>
  </si>
  <si>
    <t>Berifen</t>
  </si>
  <si>
    <t>Mepha</t>
  </si>
  <si>
    <t>Diclo-K</t>
  </si>
  <si>
    <t>Rowe</t>
  </si>
  <si>
    <t>Cataflam /Voltaren</t>
  </si>
  <si>
    <t>Katafenac</t>
  </si>
  <si>
    <t>Apodiclo</t>
  </si>
  <si>
    <t xml:space="preserve">Apo </t>
  </si>
  <si>
    <t xml:space="preserve">Berifen </t>
  </si>
  <si>
    <t>Voltaren/ catafl</t>
  </si>
  <si>
    <t>Diclofenaco sodico</t>
  </si>
  <si>
    <t>Voltaren / Cataflam</t>
  </si>
  <si>
    <t>Diclo-X</t>
  </si>
  <si>
    <t>Cataflam/Voltaren</t>
  </si>
  <si>
    <t>Diclofenaco</t>
  </si>
  <si>
    <t>Beriten</t>
  </si>
  <si>
    <t>Cataflam</t>
  </si>
  <si>
    <t>Voltaren/ cataflam</t>
  </si>
  <si>
    <t>Voltaren/cataflan</t>
  </si>
  <si>
    <t>Voltaren/Cataflam</t>
  </si>
  <si>
    <t>Voltaren /Cataflam</t>
  </si>
  <si>
    <t>Voltaren /Cataflan</t>
  </si>
  <si>
    <t>Voltaren/ Cataflam</t>
  </si>
  <si>
    <t xml:space="preserve"> Cataflam /Voltaren</t>
  </si>
  <si>
    <t>Cataflam/ Voltaren</t>
  </si>
  <si>
    <t xml:space="preserve">Fenitoína </t>
  </si>
  <si>
    <t>Epamin o                   Dilantin</t>
  </si>
  <si>
    <t>100 mg</t>
  </si>
  <si>
    <t>Antiepilético</t>
  </si>
  <si>
    <t>Epamin o           Dilantin</t>
  </si>
  <si>
    <t>Epamin o  Dilantin</t>
  </si>
  <si>
    <t>Capsula</t>
  </si>
  <si>
    <t>150 mg</t>
  </si>
  <si>
    <t>Antimicótico</t>
  </si>
  <si>
    <t>Konazol</t>
  </si>
  <si>
    <t>Batacan</t>
  </si>
  <si>
    <t>20 mg</t>
  </si>
  <si>
    <t>Estimul</t>
  </si>
  <si>
    <t xml:space="preserve">Fluoxetina </t>
  </si>
  <si>
    <t>Deflusac</t>
  </si>
  <si>
    <t>ABL</t>
  </si>
  <si>
    <t>Fluoxetina Norman</t>
  </si>
  <si>
    <t>Apo fluoxetina</t>
  </si>
  <si>
    <t>Apo</t>
  </si>
  <si>
    <t>Apo- Fluoxetina</t>
  </si>
  <si>
    <t>Aventis Pharma SA</t>
  </si>
  <si>
    <t>5 mg</t>
  </si>
  <si>
    <t>Antidiabético</t>
  </si>
  <si>
    <t>Glibendamida</t>
  </si>
  <si>
    <t xml:space="preserve">Glibenclamida </t>
  </si>
  <si>
    <t>Gilbenclamida</t>
  </si>
  <si>
    <t>Hidrocloratiazida</t>
  </si>
  <si>
    <t>Hidroclorotizida</t>
  </si>
  <si>
    <t>Hidroclorotazida</t>
  </si>
  <si>
    <t xml:space="preserve">Hidroclorotiazida </t>
  </si>
  <si>
    <t>Hidroclorotiacida</t>
  </si>
  <si>
    <t>2 mg</t>
  </si>
  <si>
    <t>Antidiarreico</t>
  </si>
  <si>
    <t>Lomotil</t>
  </si>
  <si>
    <t>Lopediar</t>
  </si>
  <si>
    <t>Selectpharm</t>
  </si>
  <si>
    <t>Loperamide</t>
  </si>
  <si>
    <t>Alka AD</t>
  </si>
  <si>
    <t>Antialergico</t>
  </si>
  <si>
    <t>Loramine</t>
  </si>
  <si>
    <t>Farmacol</t>
  </si>
  <si>
    <t>Talorat</t>
  </si>
  <si>
    <t xml:space="preserve">Loratadina </t>
  </si>
  <si>
    <t xml:space="preserve">Loratadina  </t>
  </si>
  <si>
    <t>Efectine</t>
  </si>
  <si>
    <t>Anihipertensor</t>
  </si>
  <si>
    <t>Losaraven</t>
  </si>
  <si>
    <t xml:space="preserve">Losartan </t>
  </si>
  <si>
    <t>LosaRaven</t>
  </si>
  <si>
    <t>Reductor de los Lípidos séricos</t>
  </si>
  <si>
    <t xml:space="preserve">Lovasterol  lovastina </t>
  </si>
  <si>
    <t>Lovastina</t>
  </si>
  <si>
    <t>calox</t>
  </si>
  <si>
    <t>850 mg</t>
  </si>
  <si>
    <t>Macrocyn</t>
  </si>
  <si>
    <t>Metforal</t>
  </si>
  <si>
    <t>Metformina Denk</t>
  </si>
  <si>
    <t>Metformina clorhidrato</t>
  </si>
  <si>
    <t xml:space="preserve">Metformina </t>
  </si>
  <si>
    <t>Lab. Guidatti SPA</t>
  </si>
  <si>
    <t>Glisulin</t>
  </si>
  <si>
    <t>Sanofi</t>
  </si>
  <si>
    <t>Nifedipine Retard</t>
  </si>
  <si>
    <t>Nifedipme</t>
  </si>
  <si>
    <t>Nifedipine</t>
  </si>
  <si>
    <t>Antiácido</t>
  </si>
  <si>
    <t>Proton</t>
  </si>
  <si>
    <t>Apo Omeprazol</t>
  </si>
  <si>
    <t>Ulcuprazol</t>
  </si>
  <si>
    <t>Gasec</t>
  </si>
  <si>
    <t>Apo-Omeprazol</t>
  </si>
  <si>
    <t>Oprasyn</t>
  </si>
  <si>
    <t>Synthesis</t>
  </si>
  <si>
    <t>Profan</t>
  </si>
  <si>
    <t>Ranitidina Denk</t>
  </si>
  <si>
    <t xml:space="preserve">Ranitidina </t>
  </si>
  <si>
    <t>0.1 mg x dosis</t>
  </si>
  <si>
    <t>Aisomir</t>
  </si>
  <si>
    <t>3M</t>
  </si>
  <si>
    <t>Sabutamol</t>
  </si>
  <si>
    <t>Trimetropim Sulfametoxazol</t>
  </si>
  <si>
    <t>Frasco de 100 mL</t>
  </si>
  <si>
    <t>40 mg 200 mL</t>
  </si>
  <si>
    <t xml:space="preserve">Antibacteriano </t>
  </si>
  <si>
    <t>Trimetropim</t>
  </si>
  <si>
    <t xml:space="preserve">MK </t>
  </si>
  <si>
    <t>Trimetroprim</t>
  </si>
  <si>
    <t>Trimetoprim Sulfametaxazol</t>
  </si>
  <si>
    <t>Trimetropim sulfametoxazol</t>
  </si>
  <si>
    <t>Trimetoprim Sulfametoxazol</t>
  </si>
  <si>
    <t xml:space="preserve">Trimetropim </t>
  </si>
  <si>
    <t>Trimetropin sulfametoxazol</t>
  </si>
  <si>
    <t>Trimetropin Sulfa</t>
  </si>
  <si>
    <t>Trimetroprin</t>
  </si>
  <si>
    <t>Trimetropin</t>
  </si>
  <si>
    <t>tableta</t>
  </si>
  <si>
    <t>Acido Fólico</t>
  </si>
  <si>
    <t>60 mg + 0.4mg</t>
  </si>
  <si>
    <t>Vitamina B9</t>
  </si>
  <si>
    <t>Simvastatina</t>
  </si>
  <si>
    <t>Metronidazol</t>
  </si>
  <si>
    <t>Nifedipina</t>
  </si>
  <si>
    <t>mL</t>
  </si>
  <si>
    <t>200 mg / 5mL</t>
  </si>
  <si>
    <t>dosis</t>
  </si>
  <si>
    <t>Amoxicilina</t>
  </si>
  <si>
    <t>250 mg/ 5mL</t>
  </si>
  <si>
    <t>Infeccion vias respiratorias</t>
  </si>
  <si>
    <t>Enalapril</t>
  </si>
  <si>
    <t>10mg</t>
  </si>
  <si>
    <t>Hipertension</t>
  </si>
  <si>
    <t>Atorvastina</t>
  </si>
  <si>
    <t>Defensoría del consumidor</t>
  </si>
  <si>
    <t>ZC</t>
  </si>
  <si>
    <t>Augmentin</t>
  </si>
  <si>
    <t>400 mg</t>
  </si>
  <si>
    <t>Antivirico</t>
  </si>
  <si>
    <t>ZOC</t>
  </si>
  <si>
    <t>ZOR</t>
  </si>
  <si>
    <t>Demenhidrinat</t>
  </si>
  <si>
    <t>solucion</t>
  </si>
  <si>
    <t>50 mg/mL</t>
  </si>
  <si>
    <t>Penicilina</t>
  </si>
  <si>
    <t>suspension</t>
  </si>
  <si>
    <t>1.2 MUI</t>
  </si>
  <si>
    <t>Acido Acetilsalicilico</t>
  </si>
  <si>
    <t>80-100 mg</t>
  </si>
  <si>
    <t>100 MG/ML</t>
  </si>
  <si>
    <t>Claritromicina</t>
  </si>
  <si>
    <t>suspension oral</t>
  </si>
  <si>
    <t>250 mg/5ml</t>
  </si>
  <si>
    <t>ENALAPRIL</t>
  </si>
  <si>
    <t>FUROSEMIDA</t>
  </si>
  <si>
    <t>40 mg</t>
  </si>
  <si>
    <t>HIDROCLOROTIAZIDA</t>
  </si>
  <si>
    <t>HIDROCORTISONA ACETATO</t>
  </si>
  <si>
    <t>crema topica 30 g</t>
  </si>
  <si>
    <t>IBUPROFENO</t>
  </si>
  <si>
    <t>LOPERAMIDA CLORHIDRATO</t>
  </si>
  <si>
    <t>solucion oral 120ml</t>
  </si>
  <si>
    <t>5MG/5ML</t>
  </si>
  <si>
    <t>solucion oral 100 ml</t>
  </si>
  <si>
    <t>100 MG</t>
  </si>
  <si>
    <t>Metocarbamol</t>
  </si>
  <si>
    <t>NIFEDIPINA</t>
  </si>
  <si>
    <t>30 mg</t>
  </si>
  <si>
    <t>NITROFURANTOINA</t>
  </si>
  <si>
    <t>capsula</t>
  </si>
  <si>
    <t>Propanolol</t>
  </si>
  <si>
    <t>100 mcg-dosis</t>
  </si>
  <si>
    <t>VERAPAMILO CLORHIDRATO</t>
  </si>
  <si>
    <t>240 mg</t>
  </si>
  <si>
    <t>250 mg/5 ml</t>
  </si>
  <si>
    <t>Furosemida</t>
  </si>
  <si>
    <t>Hidrocortisona Acetato</t>
  </si>
  <si>
    <t>crema topica</t>
  </si>
  <si>
    <t>Ibuprofeno</t>
  </si>
  <si>
    <t>solucion oral  100 ml</t>
  </si>
  <si>
    <t>5 mg/5 ml</t>
  </si>
  <si>
    <t xml:space="preserve">10 mg </t>
  </si>
  <si>
    <t>Nitrofurantoina</t>
  </si>
  <si>
    <t>Propanozol clorhidrato</t>
  </si>
  <si>
    <t>100 mcg /dosis</t>
  </si>
  <si>
    <t>tableta ranurada</t>
  </si>
  <si>
    <t>160 + 800 mg</t>
  </si>
  <si>
    <t>Verapamilo Clorhidrato</t>
  </si>
  <si>
    <t>Sondeo Centroamericano de Precios de Medicamentos</t>
  </si>
  <si>
    <t>inhalador</t>
  </si>
  <si>
    <t>50 mcg/dosis</t>
  </si>
  <si>
    <t>inyectable</t>
  </si>
  <si>
    <t>40/200 mg/ml</t>
  </si>
  <si>
    <t>Fenitoina</t>
  </si>
  <si>
    <t>Epamin</t>
  </si>
  <si>
    <t>Glibencamida</t>
  </si>
  <si>
    <t>Antidiabetico</t>
  </si>
  <si>
    <t>0.1 mg</t>
  </si>
  <si>
    <t>Lovastadina</t>
  </si>
  <si>
    <t>1 g polvo</t>
  </si>
  <si>
    <t>40/200 mg/mL</t>
  </si>
  <si>
    <t>ProExport Colombia y BID</t>
  </si>
  <si>
    <t>Panadol</t>
  </si>
  <si>
    <t>Aspirina</t>
  </si>
  <si>
    <t>Voltaren Emulgel</t>
  </si>
  <si>
    <t>50 gr</t>
  </si>
  <si>
    <t>Anapril</t>
  </si>
  <si>
    <t>excell</t>
  </si>
  <si>
    <t>pastillas</t>
  </si>
  <si>
    <t>Medox</t>
  </si>
  <si>
    <t>unifarm</t>
  </si>
  <si>
    <t>mk</t>
  </si>
  <si>
    <t>240 ml</t>
  </si>
  <si>
    <t>francelia</t>
  </si>
  <si>
    <t>Hidroxido de Aluminio</t>
  </si>
  <si>
    <t>Milanta</t>
  </si>
  <si>
    <t>Park davis</t>
  </si>
  <si>
    <t>omeoprazol</t>
  </si>
  <si>
    <t>275 ml</t>
  </si>
  <si>
    <t>Departamento de Informacion de Precios y verificacion</t>
  </si>
  <si>
    <t>Baymox</t>
  </si>
  <si>
    <t>Amoxidal</t>
  </si>
  <si>
    <t>CLOTRIMAZOL</t>
  </si>
  <si>
    <t>crema</t>
  </si>
  <si>
    <t>tubo 20 mg</t>
  </si>
  <si>
    <t>Azitromicina</t>
  </si>
  <si>
    <t>Rigar</t>
  </si>
  <si>
    <t>genfar</t>
  </si>
  <si>
    <t>Medipan</t>
  </si>
  <si>
    <t>tenormin</t>
  </si>
  <si>
    <t>Cardiotal</t>
  </si>
  <si>
    <t>Blokium</t>
  </si>
  <si>
    <t>Simbastatina</t>
  </si>
  <si>
    <t>simglapor</t>
  </si>
  <si>
    <t>Zocor</t>
  </si>
  <si>
    <t>Nor-Vastina</t>
  </si>
  <si>
    <t>Italmez</t>
  </si>
  <si>
    <t>Cinfa</t>
  </si>
  <si>
    <t>Apo-Glyburide</t>
  </si>
  <si>
    <t>Glibur</t>
  </si>
  <si>
    <t>Euglucon</t>
  </si>
  <si>
    <t>Gliclazida</t>
  </si>
  <si>
    <t>80 mg</t>
  </si>
  <si>
    <t>Apo-Metformina</t>
  </si>
  <si>
    <t>Diabetina</t>
  </si>
  <si>
    <t>Lafsa</t>
  </si>
  <si>
    <t>Merk</t>
  </si>
  <si>
    <t>Macrosyn</t>
  </si>
  <si>
    <t>motrim</t>
  </si>
  <si>
    <t>Deflactor</t>
  </si>
  <si>
    <t>Impuesto</t>
  </si>
  <si>
    <t>Precio sin impuesto</t>
  </si>
  <si>
    <t>OLS 1</t>
  </si>
  <si>
    <t>Linear regression</t>
  </si>
  <si>
    <t>Number of obs</t>
  </si>
  <si>
    <t>F( 24,  1664)</t>
  </si>
  <si>
    <t>Prob &gt; F</t>
  </si>
  <si>
    <t>R-squared</t>
  </si>
  <si>
    <t>Root MSE</t>
  </si>
  <si>
    <t>Robust</t>
  </si>
  <si>
    <t xml:space="preserve">lnpunitt   </t>
  </si>
  <si>
    <t xml:space="preserve">    Coef.</t>
  </si>
  <si>
    <t>Std. Err.</t>
  </si>
  <si>
    <t>t</t>
  </si>
  <si>
    <t>P&gt;t</t>
  </si>
  <si>
    <t>[95% Conf.</t>
  </si>
  <si>
    <t>Interval]</t>
  </si>
  <si>
    <t>Paceta</t>
  </si>
  <si>
    <t>Paciclo</t>
  </si>
  <si>
    <t>Palbenda</t>
  </si>
  <si>
    <t>Pamitrip</t>
  </si>
  <si>
    <t>Pateno</t>
  </si>
  <si>
    <t>Pbeclo</t>
  </si>
  <si>
    <t>Pcarba</t>
  </si>
  <si>
    <t>Pceftri</t>
  </si>
  <si>
    <t>Pcipro</t>
  </si>
  <si>
    <t>Pdiaze</t>
  </si>
  <si>
    <t>Pdiclo</t>
  </si>
  <si>
    <t>Pfluco</t>
  </si>
  <si>
    <t>Pgliben</t>
  </si>
  <si>
    <t>Phidro</t>
  </si>
  <si>
    <t>Plope</t>
  </si>
  <si>
    <t>Plora</t>
  </si>
  <si>
    <t>Plosa</t>
  </si>
  <si>
    <t>Plovas</t>
  </si>
  <si>
    <t>Pmetfor</t>
  </si>
  <si>
    <t>Pomepra</t>
  </si>
  <si>
    <t>Prani</t>
  </si>
  <si>
    <t>Psalbu</t>
  </si>
  <si>
    <t>Pmarca</t>
  </si>
  <si>
    <t>lngdp</t>
  </si>
  <si>
    <t>_cons</t>
  </si>
  <si>
    <t>F( 25,  1663)</t>
  </si>
  <si>
    <t>lnpunitt</t>
  </si>
  <si>
    <t>Coef.</t>
  </si>
  <si>
    <t>lngini</t>
  </si>
  <si>
    <t>OLS 2</t>
  </si>
  <si>
    <t>F( 23,  1665)</t>
  </si>
  <si>
    <t>OLS 3</t>
  </si>
  <si>
    <t>Tabla. Importaciones Intraregionales entre los paises de Centroameérica, participaciones promedio 2005-2009 en U$D</t>
  </si>
  <si>
    <t>---</t>
  </si>
  <si>
    <t>Anexo Comercio Intraregional</t>
  </si>
  <si>
    <t>Resultados del Ejercicio Econométrico sobre determinanción de los precios minoristas</t>
  </si>
  <si>
    <t>Base datos utilizada en el ejercicio versión completa</t>
  </si>
  <si>
    <t>Base datos utilizada para correr las regresiones en STATA</t>
  </si>
  <si>
    <t>Tabla. Importaciones Intraregionales entre los paises de Centroamérica, promedio 2005-2009 en U$D.</t>
  </si>
  <si>
    <t>Fuente: base de datos de importaciones de SIECA</t>
  </si>
  <si>
    <t>Tabla. Importaciones Intraregionales entre los paises de Centroamérica. Promedio 2005-2009, en volumen (kg)</t>
  </si>
  <si>
    <t>Tabla. Valor promedio de las importaciones Intraregionales entre los paises de Centroamérica, en U$D/kg</t>
  </si>
  <si>
    <t>Tabla. Importaciones Intraregionales entre los paises de Centroamérica. Participaciones Promedio 2005-2009, en volumen</t>
  </si>
  <si>
    <t>Tabla 29. Principales droguerías de Honduras: participaciones de mercado y grado de concentración (año 2006)</t>
  </si>
  <si>
    <t>Tabla 30. Principales droguerías de Panamá: participaciones de mercado y grado de concentración (año 2010)</t>
  </si>
  <si>
    <t>Tabla 31. Cadenas de farmacias identificadas en países de Centroamérica + Panamá y participación sobre el total de farmacias</t>
  </si>
  <si>
    <t>Tabla 36. Países de Centroamérica y Panamá, evolución de indicadores epidemiológicos y demográficos que inciden en la demanda de medicamentos</t>
  </si>
  <si>
    <t>Tabla 37. Países de Centroamérica y Panamá. Clases terapéuticas de mayor venta en el mercado ético, en unidades, 2010</t>
  </si>
  <si>
    <t>Tabla 38. Países de Centroamérica y Panamá. Clases terapéuticas de mayor venta, en dólares estadounidenses, valor ex fabrica, 2010</t>
  </si>
  <si>
    <t>GRAFICOS</t>
  </si>
  <si>
    <t>TABLAS</t>
  </si>
  <si>
    <t>EJERCICIO ECONOMÉTRICO</t>
  </si>
  <si>
    <t>Director Nacional de Compras de la Caja de Seguro Social</t>
  </si>
  <si>
    <t>Regis (Droguería Mandofer)</t>
  </si>
  <si>
    <t>Del Ahorro (Droguería Mandofer)</t>
  </si>
  <si>
    <t>Asociación de Propietarios de Farmacias (APROFA)</t>
  </si>
  <si>
    <r>
      <t>·</t>
    </r>
    <r>
      <rPr>
        <sz val="7"/>
        <color rgb="FF000000"/>
        <rFont val="Times New Roman"/>
        <family val="1"/>
      </rPr>
      <t xml:space="preserve">        </t>
    </r>
    <r>
      <rPr>
        <sz val="10"/>
        <color rgb="FF000000"/>
        <rFont val="Calibri"/>
        <family val="2"/>
        <scheme val="minor"/>
      </rPr>
      <t>Droguería Mandofer, farmacias Regis y farmacias del Ahorro</t>
    </r>
  </si>
</sst>
</file>

<file path=xl/styles.xml><?xml version="1.0" encoding="utf-8"?>
<styleSheet xmlns="http://schemas.openxmlformats.org/spreadsheetml/2006/main">
  <numFmts count="17">
    <numFmt numFmtId="164" formatCode="&quot;$&quot;\ #,##0;[Red]&quot;$&quot;\ \-#,##0"/>
    <numFmt numFmtId="165" formatCode="&quot;$&quot;\ #,##0.00;[Red]&quot;$&quot;\ \-#,##0.00"/>
    <numFmt numFmtId="166" formatCode="_ &quot;$&quot;\ * #,##0.00_ ;_ &quot;$&quot;\ * \-#,##0.00_ ;_ &quot;$&quot;\ * &quot;-&quot;??_ ;_ @_ "/>
    <numFmt numFmtId="167" formatCode="_ * #,##0.00_ ;_ * \-#,##0.00_ ;_ * &quot;-&quot;??_ ;_ @_ "/>
    <numFmt numFmtId="168" formatCode="0.0%"/>
    <numFmt numFmtId="169" formatCode="&quot;$&quot;\ #,##0.0;[Red]&quot;$&quot;\ \-#,##0.0"/>
    <numFmt numFmtId="170" formatCode="#,##0.0000"/>
    <numFmt numFmtId="171" formatCode="_ * #,##0_ ;_ * \-#,##0_ ;_ * &quot;-&quot;??_ ;_ @_ "/>
    <numFmt numFmtId="172" formatCode="0.0"/>
    <numFmt numFmtId="173" formatCode="&quot;$&quot;\ #,##0"/>
    <numFmt numFmtId="174" formatCode="&quot;$&quot;\ #,##0.0"/>
    <numFmt numFmtId="175" formatCode="&quot;$&quot;\ #,##0.00"/>
    <numFmt numFmtId="176" formatCode="#,##0.0"/>
    <numFmt numFmtId="177" formatCode="#,##0_ ;[Red]\-#,##0\ "/>
    <numFmt numFmtId="178" formatCode="_ [$€-2]\ * #,##0.00_ ;_ [$€-2]\ * \-#,##0.00_ ;_ [$€-2]\ * &quot;-&quot;??_ ;_ @_ "/>
    <numFmt numFmtId="179" formatCode="0.000"/>
    <numFmt numFmtId="180" formatCode="0.0000"/>
  </numFmts>
  <fonts count="48">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b/>
      <sz val="10"/>
      <color rgb="FF1F497D"/>
      <name val="Times New Roman"/>
      <family val="1"/>
    </font>
    <font>
      <b/>
      <sz val="9"/>
      <color rgb="FF000000"/>
      <name val="Calibri"/>
      <family val="2"/>
      <scheme val="minor"/>
    </font>
    <font>
      <b/>
      <sz val="8"/>
      <color rgb="FF000000"/>
      <name val="Calibri"/>
      <family val="2"/>
      <scheme val="minor"/>
    </font>
    <font>
      <sz val="9"/>
      <color rgb="FF000000"/>
      <name val="Calibri"/>
      <family val="2"/>
      <scheme val="minor"/>
    </font>
    <font>
      <sz val="8"/>
      <color rgb="FF000000"/>
      <name val="Calibri"/>
      <family val="2"/>
      <scheme val="minor"/>
    </font>
    <font>
      <i/>
      <sz val="10"/>
      <color rgb="FF000000"/>
      <name val="Calibri"/>
      <family val="2"/>
      <scheme val="minor"/>
    </font>
    <font>
      <i/>
      <sz val="8.5"/>
      <color rgb="FF000000"/>
      <name val="Verdana"/>
      <family val="2"/>
    </font>
    <font>
      <sz val="8.5"/>
      <color rgb="FF000000"/>
      <name val="Verdana"/>
      <family val="2"/>
    </font>
    <font>
      <b/>
      <sz val="11"/>
      <color rgb="FF000000"/>
      <name val="Calibri"/>
      <family val="2"/>
      <scheme val="minor"/>
    </font>
    <font>
      <sz val="10"/>
      <color rgb="FF000000"/>
      <name val="Calibri"/>
      <family val="2"/>
    </font>
    <font>
      <b/>
      <i/>
      <sz val="10"/>
      <color rgb="FF000000"/>
      <name val="Calibri"/>
      <family val="2"/>
      <scheme val="minor"/>
    </font>
    <font>
      <sz val="9"/>
      <color rgb="FF000000"/>
      <name val="Arial"/>
      <family val="2"/>
    </font>
    <font>
      <u/>
      <sz val="11"/>
      <color theme="10"/>
      <name val="Calibri"/>
      <family val="2"/>
    </font>
    <font>
      <sz val="8"/>
      <color theme="1"/>
      <name val="Calibri"/>
      <family val="2"/>
      <scheme val="minor"/>
    </font>
    <font>
      <b/>
      <sz val="10"/>
      <color rgb="FF000000"/>
      <name val="Calibri"/>
      <family val="2"/>
    </font>
    <font>
      <sz val="12"/>
      <color theme="1"/>
      <name val="Times New Roman"/>
      <family val="1"/>
    </font>
    <font>
      <sz val="10"/>
      <color theme="1"/>
      <name val="Consolas"/>
      <family val="3"/>
    </font>
    <font>
      <b/>
      <sz val="11"/>
      <color rgb="FF1F497D"/>
      <name val="Times New Roman"/>
      <family val="1"/>
    </font>
    <font>
      <sz val="10"/>
      <color rgb="FF000000"/>
      <name val="Symbol"/>
      <family val="1"/>
      <charset val="2"/>
    </font>
    <font>
      <sz val="7"/>
      <color rgb="FF000000"/>
      <name val="Times New Roman"/>
      <family val="1"/>
    </font>
    <font>
      <b/>
      <sz val="12"/>
      <color rgb="FF000000"/>
      <name val="Times New Roman"/>
      <family val="1"/>
    </font>
    <font>
      <sz val="12"/>
      <color rgb="FF000000"/>
      <name val="Times New Roman"/>
      <family val="1"/>
    </font>
    <font>
      <b/>
      <sz val="10"/>
      <color rgb="FF000000"/>
      <name val="Times New Roman"/>
      <family val="1"/>
    </font>
    <font>
      <sz val="10"/>
      <color rgb="FF000000"/>
      <name val="Times New Roman"/>
      <family val="1"/>
    </font>
    <font>
      <b/>
      <sz val="9"/>
      <color theme="1"/>
      <name val="Calibri"/>
      <family val="2"/>
      <scheme val="minor"/>
    </font>
    <font>
      <u/>
      <sz val="11"/>
      <color theme="10"/>
      <name val="Calibri"/>
      <family val="2"/>
      <scheme val="minor"/>
    </font>
    <font>
      <b/>
      <sz val="10"/>
      <name val="Calibri"/>
      <family val="2"/>
      <scheme val="minor"/>
    </font>
    <font>
      <sz val="10"/>
      <name val="Calibri"/>
      <family val="2"/>
      <scheme val="minor"/>
    </font>
    <font>
      <sz val="10"/>
      <name val="Arial"/>
      <family val="2"/>
    </font>
    <font>
      <b/>
      <sz val="10"/>
      <color rgb="FF1F497D"/>
      <name val="Calibri"/>
      <family val="2"/>
      <scheme val="minor"/>
    </font>
    <font>
      <sz val="9"/>
      <color theme="1"/>
      <name val="Calibri"/>
      <family val="2"/>
      <scheme val="minor"/>
    </font>
    <font>
      <sz val="10"/>
      <color rgb="FFFF0000"/>
      <name val="Calibri"/>
      <family val="2"/>
      <scheme val="minor"/>
    </font>
    <font>
      <sz val="10"/>
      <color indexed="8"/>
      <name val="Calibri"/>
      <family val="2"/>
      <scheme val="minor"/>
    </font>
    <font>
      <b/>
      <sz val="10"/>
      <color indexed="54"/>
      <name val="Verdana"/>
      <family val="2"/>
    </font>
    <font>
      <b/>
      <sz val="11"/>
      <color theme="3"/>
      <name val="Calibri"/>
      <family val="2"/>
      <scheme val="minor"/>
    </font>
    <font>
      <b/>
      <sz val="10"/>
      <color theme="3"/>
      <name val="Calibri"/>
      <family val="2"/>
      <scheme val="minor"/>
    </font>
    <font>
      <b/>
      <sz val="11"/>
      <color rgb="FFFF0000"/>
      <name val="Calibri"/>
      <family val="2"/>
      <scheme val="minor"/>
    </font>
    <font>
      <b/>
      <sz val="9"/>
      <color theme="1"/>
      <name val="Times New Roman"/>
      <family val="1"/>
    </font>
    <font>
      <b/>
      <vertAlign val="superscript"/>
      <sz val="10"/>
      <color rgb="FF000000"/>
      <name val="Calibri"/>
      <family val="2"/>
      <scheme val="minor"/>
    </font>
    <font>
      <b/>
      <sz val="11"/>
      <color rgb="FFFF0000"/>
      <name val="Calibri"/>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6">
    <border>
      <left/>
      <right/>
      <top/>
      <bottom/>
      <diagonal/>
    </border>
    <border>
      <left/>
      <right/>
      <top/>
      <bottom style="medium">
        <color rgb="FF000000"/>
      </bottom>
      <diagonal/>
    </border>
    <border>
      <left/>
      <right/>
      <top style="medium">
        <color rgb="FF000000"/>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auto="1"/>
      </top>
      <bottom/>
      <diagonal/>
    </border>
    <border>
      <left/>
      <right/>
      <top style="medium">
        <color rgb="FF000000"/>
      </top>
      <bottom style="medium">
        <color rgb="FF000000"/>
      </bottom>
      <diagonal/>
    </border>
    <border>
      <left/>
      <right/>
      <top style="medium">
        <color auto="1"/>
      </top>
      <bottom style="medium">
        <color auto="1"/>
      </bottom>
      <diagonal/>
    </border>
    <border>
      <left/>
      <right/>
      <top style="medium">
        <color auto="1"/>
      </top>
      <bottom style="thin">
        <color indexed="64"/>
      </bottom>
      <diagonal/>
    </border>
    <border>
      <left/>
      <right/>
      <top style="thin">
        <color indexed="64"/>
      </top>
      <bottom style="medium">
        <color indexed="64"/>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diagonal/>
    </border>
    <border>
      <left/>
      <right/>
      <top/>
      <bottom style="thin">
        <color rgb="FF000000"/>
      </bottom>
      <diagonal/>
    </border>
    <border>
      <left style="double">
        <color indexed="24"/>
      </left>
      <right/>
      <top/>
      <bottom/>
      <diagonal/>
    </border>
    <border>
      <left style="double">
        <color indexed="24"/>
      </left>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167" fontId="1" fillId="0" borderId="0" applyFont="0" applyFill="0" applyBorder="0" applyAlignment="0" applyProtection="0"/>
    <xf numFmtId="0" fontId="20" fillId="0" borderId="0" applyNumberFormat="0" applyFill="0" applyBorder="0" applyAlignment="0" applyProtection="0">
      <alignment vertical="top"/>
      <protection locked="0"/>
    </xf>
    <xf numFmtId="166"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0" fontId="36" fillId="0" borderId="0"/>
  </cellStyleXfs>
  <cellXfs count="928">
    <xf numFmtId="0" fontId="0" fillId="0" borderId="0" xfId="0"/>
    <xf numFmtId="0" fontId="4" fillId="0" borderId="0" xfId="0" applyFont="1" applyAlignment="1">
      <alignment horizontal="center"/>
    </xf>
    <xf numFmtId="0" fontId="6" fillId="0" borderId="0" xfId="0" applyFont="1"/>
    <xf numFmtId="0" fontId="6" fillId="2" borderId="5" xfId="0" applyFont="1" applyFill="1" applyBorder="1"/>
    <xf numFmtId="0" fontId="4" fillId="2" borderId="5" xfId="0" applyFont="1" applyFill="1" applyBorder="1" applyAlignment="1">
      <alignment horizontal="center"/>
    </xf>
    <xf numFmtId="9" fontId="4" fillId="2" borderId="5" xfId="0" applyNumberFormat="1" applyFont="1" applyFill="1" applyBorder="1" applyAlignment="1">
      <alignment horizontal="center"/>
    </xf>
    <xf numFmtId="0" fontId="4" fillId="2" borderId="3" xfId="0" applyFont="1" applyFill="1" applyBorder="1" applyAlignment="1">
      <alignment horizontal="justify" wrapText="1"/>
    </xf>
    <xf numFmtId="0" fontId="4" fillId="2" borderId="3" xfId="0" applyFont="1" applyFill="1" applyBorder="1" applyAlignment="1">
      <alignment horizontal="center"/>
    </xf>
    <xf numFmtId="9" fontId="4" fillId="2" borderId="3" xfId="0" applyNumberFormat="1" applyFont="1" applyFill="1" applyBorder="1" applyAlignment="1">
      <alignment horizontal="center"/>
    </xf>
    <xf numFmtId="0" fontId="4" fillId="0" borderId="0" xfId="0" applyFont="1" applyAlignment="1">
      <alignment horizontal="left"/>
    </xf>
    <xf numFmtId="0" fontId="8" fillId="0" borderId="0" xfId="0" applyFont="1"/>
    <xf numFmtId="0" fontId="0" fillId="2" borderId="0" xfId="0" applyFill="1" applyBorder="1"/>
    <xf numFmtId="0" fontId="0" fillId="2" borderId="0" xfId="0" applyFont="1" applyFill="1" applyBorder="1"/>
    <xf numFmtId="0" fontId="6" fillId="2" borderId="0" xfId="0" applyFont="1" applyFill="1" applyBorder="1"/>
    <xf numFmtId="0" fontId="5" fillId="2" borderId="0" xfId="0" applyFont="1" applyFill="1" applyBorder="1" applyAlignment="1">
      <alignment horizontal="center" wrapText="1"/>
    </xf>
    <xf numFmtId="0" fontId="5" fillId="2" borderId="0" xfId="0" applyFont="1" applyFill="1" applyBorder="1" applyAlignment="1">
      <alignment horizontal="justify"/>
    </xf>
    <xf numFmtId="0" fontId="4" fillId="2" borderId="0" xfId="0" applyFont="1" applyFill="1" applyBorder="1" applyAlignment="1">
      <alignment horizontal="center"/>
    </xf>
    <xf numFmtId="0" fontId="5" fillId="2" borderId="0" xfId="0" applyFont="1" applyFill="1" applyBorder="1" applyAlignment="1">
      <alignment horizontal="center"/>
    </xf>
    <xf numFmtId="0" fontId="6" fillId="2" borderId="7" xfId="0" applyFont="1" applyFill="1" applyBorder="1"/>
    <xf numFmtId="0" fontId="5" fillId="2" borderId="6" xfId="0" applyFont="1" applyFill="1" applyBorder="1" applyAlignment="1">
      <alignment horizontal="right"/>
    </xf>
    <xf numFmtId="0" fontId="5" fillId="2" borderId="6" xfId="0" applyFont="1" applyFill="1" applyBorder="1" applyAlignment="1">
      <alignment horizontal="center"/>
    </xf>
    <xf numFmtId="0" fontId="5" fillId="2" borderId="5" xfId="0" applyFont="1" applyFill="1" applyBorder="1" applyAlignment="1">
      <alignment horizontal="justify"/>
    </xf>
    <xf numFmtId="0" fontId="5" fillId="2" borderId="3" xfId="0" applyFont="1" applyFill="1" applyBorder="1" applyAlignment="1">
      <alignment horizontal="justify"/>
    </xf>
    <xf numFmtId="0" fontId="8" fillId="0" borderId="0" xfId="0" applyFont="1" applyAlignment="1"/>
    <xf numFmtId="0" fontId="4" fillId="0" borderId="0" xfId="0" applyFont="1" applyAlignment="1">
      <alignment horizontal="justify"/>
    </xf>
    <xf numFmtId="0" fontId="5" fillId="2" borderId="6" xfId="0" applyFont="1" applyFill="1" applyBorder="1" applyAlignment="1">
      <alignment horizontal="justify" wrapText="1"/>
    </xf>
    <xf numFmtId="0" fontId="4" fillId="2" borderId="6" xfId="0" applyFont="1" applyFill="1" applyBorder="1" applyAlignment="1">
      <alignment horizontal="justify" wrapText="1"/>
    </xf>
    <xf numFmtId="0" fontId="5" fillId="2" borderId="0" xfId="0" applyFont="1" applyFill="1" applyBorder="1" applyAlignment="1">
      <alignment horizontal="justify" wrapText="1"/>
    </xf>
    <xf numFmtId="0" fontId="4" fillId="2" borderId="0" xfId="0" applyFont="1" applyFill="1" applyBorder="1" applyAlignment="1">
      <alignment horizontal="justify" wrapText="1"/>
    </xf>
    <xf numFmtId="9" fontId="4" fillId="2" borderId="0" xfId="0" applyNumberFormat="1" applyFont="1" applyFill="1" applyBorder="1" applyAlignment="1">
      <alignment horizontal="justify" wrapText="1"/>
    </xf>
    <xf numFmtId="9" fontId="5" fillId="2" borderId="6" xfId="0" applyNumberFormat="1" applyFont="1" applyFill="1" applyBorder="1" applyAlignment="1">
      <alignment horizontal="justify" wrapText="1"/>
    </xf>
    <xf numFmtId="0" fontId="4" fillId="2" borderId="5" xfId="0" applyFont="1" applyFill="1" applyBorder="1" applyAlignment="1">
      <alignment horizontal="justify" wrapText="1"/>
    </xf>
    <xf numFmtId="9" fontId="4" fillId="2" borderId="5" xfId="0" applyNumberFormat="1" applyFont="1" applyFill="1" applyBorder="1" applyAlignment="1">
      <alignment horizontal="justify" wrapText="1"/>
    </xf>
    <xf numFmtId="9" fontId="4" fillId="2" borderId="3" xfId="0" applyNumberFormat="1" applyFont="1" applyFill="1" applyBorder="1" applyAlignment="1">
      <alignment horizontal="justify" wrapText="1"/>
    </xf>
    <xf numFmtId="0" fontId="0" fillId="0" borderId="0" xfId="0" applyFont="1"/>
    <xf numFmtId="0" fontId="5" fillId="2" borderId="0" xfId="0" applyFont="1" applyFill="1" applyAlignment="1">
      <alignment horizontal="justify"/>
    </xf>
    <xf numFmtId="0" fontId="5" fillId="2" borderId="6" xfId="0" applyFont="1" applyFill="1" applyBorder="1" applyAlignment="1">
      <alignment horizontal="justify"/>
    </xf>
    <xf numFmtId="164" fontId="4" fillId="2" borderId="6" xfId="0" applyNumberFormat="1" applyFont="1" applyFill="1" applyBorder="1" applyAlignment="1">
      <alignment horizontal="right" wrapText="1"/>
    </xf>
    <xf numFmtId="0" fontId="5" fillId="2" borderId="1" xfId="0" applyFont="1" applyFill="1" applyBorder="1" applyAlignment="1">
      <alignment horizontal="justify"/>
    </xf>
    <xf numFmtId="0" fontId="5" fillId="2" borderId="0" xfId="0" applyFont="1" applyFill="1" applyBorder="1" applyAlignment="1">
      <alignment horizontal="justify"/>
    </xf>
    <xf numFmtId="170" fontId="4" fillId="2" borderId="0" xfId="0" applyNumberFormat="1" applyFont="1" applyFill="1" applyBorder="1" applyAlignment="1">
      <alignment horizontal="right"/>
    </xf>
    <xf numFmtId="168" fontId="4" fillId="2" borderId="0" xfId="0" applyNumberFormat="1" applyFont="1" applyFill="1" applyBorder="1" applyAlignment="1">
      <alignment horizontal="right" wrapText="1"/>
    </xf>
    <xf numFmtId="164" fontId="4" fillId="2" borderId="0" xfId="0" applyNumberFormat="1" applyFont="1" applyFill="1" applyBorder="1" applyAlignment="1">
      <alignment horizontal="right" wrapText="1"/>
    </xf>
    <xf numFmtId="0" fontId="5" fillId="2" borderId="7" xfId="0" applyFont="1" applyFill="1" applyBorder="1" applyAlignment="1">
      <alignment horizontal="justify"/>
    </xf>
    <xf numFmtId="0" fontId="5" fillId="2" borderId="7" xfId="0" applyFont="1" applyFill="1" applyBorder="1" applyAlignment="1">
      <alignment horizontal="justify" wrapText="1"/>
    </xf>
    <xf numFmtId="0" fontId="4" fillId="2" borderId="0" xfId="0" applyFont="1" applyFill="1" applyBorder="1" applyAlignment="1">
      <alignment horizontal="justify"/>
    </xf>
    <xf numFmtId="0" fontId="4" fillId="2" borderId="6" xfId="0" applyFont="1" applyFill="1" applyBorder="1" applyAlignment="1">
      <alignment horizontal="justify"/>
    </xf>
    <xf numFmtId="0" fontId="4" fillId="2" borderId="5" xfId="0" applyFont="1" applyFill="1" applyBorder="1" applyAlignment="1">
      <alignment horizontal="justify"/>
    </xf>
    <xf numFmtId="170" fontId="4" fillId="2" borderId="5" xfId="0" applyNumberFormat="1" applyFont="1" applyFill="1" applyBorder="1" applyAlignment="1">
      <alignment horizontal="right"/>
    </xf>
    <xf numFmtId="168" fontId="4" fillId="2" borderId="5" xfId="0" applyNumberFormat="1" applyFont="1" applyFill="1" applyBorder="1" applyAlignment="1">
      <alignment horizontal="right" wrapText="1"/>
    </xf>
    <xf numFmtId="164" fontId="4" fillId="2" borderId="5" xfId="0" applyNumberFormat="1" applyFont="1" applyFill="1" applyBorder="1" applyAlignment="1">
      <alignment horizontal="right" wrapText="1"/>
    </xf>
    <xf numFmtId="0" fontId="4" fillId="2" borderId="3" xfId="0" applyFont="1" applyFill="1" applyBorder="1" applyAlignment="1">
      <alignment horizontal="justify"/>
    </xf>
    <xf numFmtId="170" fontId="4" fillId="2" borderId="3" xfId="0" applyNumberFormat="1" applyFont="1" applyFill="1" applyBorder="1" applyAlignment="1">
      <alignment horizontal="right"/>
    </xf>
    <xf numFmtId="168" fontId="4" fillId="2" borderId="3" xfId="0" applyNumberFormat="1" applyFont="1" applyFill="1" applyBorder="1" applyAlignment="1">
      <alignment horizontal="right" wrapText="1"/>
    </xf>
    <xf numFmtId="170" fontId="5" fillId="2" borderId="6" xfId="0" applyNumberFormat="1" applyFont="1" applyFill="1" applyBorder="1" applyAlignment="1">
      <alignment horizontal="right"/>
    </xf>
    <xf numFmtId="168" fontId="5" fillId="2" borderId="6" xfId="0" applyNumberFormat="1" applyFont="1" applyFill="1" applyBorder="1" applyAlignment="1">
      <alignment horizontal="right" wrapText="1"/>
    </xf>
    <xf numFmtId="169" fontId="4" fillId="2" borderId="5" xfId="0" applyNumberFormat="1" applyFont="1" applyFill="1" applyBorder="1" applyAlignment="1">
      <alignment horizontal="right" wrapText="1"/>
    </xf>
    <xf numFmtId="169" fontId="4" fillId="2" borderId="0" xfId="0" applyNumberFormat="1" applyFont="1" applyFill="1" applyBorder="1" applyAlignment="1">
      <alignment horizontal="right" wrapText="1"/>
    </xf>
    <xf numFmtId="169" fontId="4" fillId="2" borderId="3" xfId="0" applyNumberFormat="1" applyFont="1" applyFill="1" applyBorder="1" applyAlignment="1">
      <alignment horizontal="right" wrapText="1"/>
    </xf>
    <xf numFmtId="169" fontId="5" fillId="2" borderId="6" xfId="0" applyNumberFormat="1" applyFont="1" applyFill="1" applyBorder="1" applyAlignment="1">
      <alignment horizontal="right" wrapText="1"/>
    </xf>
    <xf numFmtId="0" fontId="5" fillId="2" borderId="0" xfId="0" applyFont="1" applyFill="1" applyBorder="1" applyAlignment="1">
      <alignment horizontal="left" wrapText="1"/>
    </xf>
    <xf numFmtId="0" fontId="4" fillId="2" borderId="0" xfId="0" applyFont="1" applyFill="1" applyBorder="1" applyAlignment="1">
      <alignment horizontal="right" wrapText="1"/>
    </xf>
    <xf numFmtId="0" fontId="4" fillId="2" borderId="0" xfId="0" applyFont="1" applyFill="1" applyBorder="1" applyAlignment="1">
      <alignment horizontal="left" wrapText="1"/>
    </xf>
    <xf numFmtId="0" fontId="4" fillId="2" borderId="6" xfId="0" applyFont="1" applyFill="1" applyBorder="1" applyAlignment="1">
      <alignment horizontal="left" wrapText="1"/>
    </xf>
    <xf numFmtId="0" fontId="4" fillId="2" borderId="6" xfId="0" applyFont="1" applyFill="1" applyBorder="1" applyAlignment="1">
      <alignment horizontal="right" wrapText="1"/>
    </xf>
    <xf numFmtId="0" fontId="4" fillId="2" borderId="5" xfId="0" applyFont="1" applyFill="1" applyBorder="1" applyAlignment="1">
      <alignment horizontal="left" wrapText="1"/>
    </xf>
    <xf numFmtId="0" fontId="4" fillId="2" borderId="5" xfId="0" applyFont="1" applyFill="1" applyBorder="1" applyAlignment="1">
      <alignment horizontal="righ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4" xfId="0" applyFont="1" applyFill="1" applyBorder="1" applyAlignment="1">
      <alignment horizontal="right" wrapText="1"/>
    </xf>
    <xf numFmtId="0" fontId="5" fillId="2" borderId="7" xfId="0" applyFont="1" applyFill="1" applyBorder="1" applyAlignment="1">
      <alignment horizontal="left" wrapText="1"/>
    </xf>
    <xf numFmtId="0" fontId="5" fillId="2" borderId="6" xfId="0" applyFont="1" applyFill="1" applyBorder="1" applyAlignment="1">
      <alignment horizontal="left" wrapText="1"/>
    </xf>
    <xf numFmtId="0" fontId="5" fillId="2" borderId="6" xfId="0" applyFont="1" applyFill="1" applyBorder="1" applyAlignment="1">
      <alignment horizontal="right" wrapText="1"/>
    </xf>
    <xf numFmtId="0" fontId="5" fillId="2" borderId="4" xfId="0" applyFont="1" applyFill="1" applyBorder="1" applyAlignment="1">
      <alignment horizontal="left" wrapText="1"/>
    </xf>
    <xf numFmtId="169" fontId="5" fillId="2" borderId="4" xfId="0" applyNumberFormat="1" applyFont="1" applyFill="1" applyBorder="1" applyAlignment="1">
      <alignment horizontal="right" wrapText="1"/>
    </xf>
    <xf numFmtId="0" fontId="5" fillId="2" borderId="4" xfId="0" applyFont="1" applyFill="1" applyBorder="1" applyAlignment="1">
      <alignment horizontal="right" wrapText="1"/>
    </xf>
    <xf numFmtId="0" fontId="5" fillId="2" borderId="4" xfId="0" applyFont="1" applyFill="1" applyBorder="1" applyAlignment="1">
      <alignment horizontal="justify" wrapText="1"/>
    </xf>
    <xf numFmtId="0" fontId="11" fillId="0" borderId="0" xfId="0" applyFont="1" applyAlignment="1"/>
    <xf numFmtId="0" fontId="5" fillId="2" borderId="0" xfId="0" applyFont="1" applyFill="1" applyBorder="1" applyAlignment="1">
      <alignment horizontal="center"/>
    </xf>
    <xf numFmtId="0" fontId="5" fillId="2" borderId="0" xfId="0" applyFont="1" applyFill="1" applyBorder="1" applyAlignment="1">
      <alignment horizontal="justify" vertical="top" wrapText="1"/>
    </xf>
    <xf numFmtId="0" fontId="4" fillId="2" borderId="0" xfId="0" applyFont="1" applyFill="1" applyBorder="1" applyAlignment="1">
      <alignment horizontal="justify" vertical="top" wrapText="1"/>
    </xf>
    <xf numFmtId="0" fontId="4" fillId="2" borderId="0" xfId="0" applyFont="1" applyFill="1" applyBorder="1" applyAlignment="1">
      <alignment horizontal="center" vertical="top" wrapText="1"/>
    </xf>
    <xf numFmtId="0" fontId="3" fillId="2" borderId="0" xfId="0" applyFont="1" applyFill="1" applyBorder="1"/>
    <xf numFmtId="0" fontId="8" fillId="0" borderId="0" xfId="0" applyFont="1" applyAlignment="1">
      <alignment horizontal="left"/>
    </xf>
    <xf numFmtId="0" fontId="5" fillId="2" borderId="0"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6" xfId="0" applyFont="1" applyFill="1" applyBorder="1" applyAlignment="1">
      <alignment horizontal="justify" vertical="top" wrapText="1"/>
    </xf>
    <xf numFmtId="0" fontId="4" fillId="2" borderId="6" xfId="0" applyFont="1" applyFill="1" applyBorder="1" applyAlignment="1">
      <alignment horizontal="justify" vertical="top" wrapText="1"/>
    </xf>
    <xf numFmtId="0" fontId="4" fillId="2" borderId="5" xfId="0" applyFont="1" applyFill="1" applyBorder="1" applyAlignment="1">
      <alignment horizontal="justify" vertical="top" wrapText="1"/>
    </xf>
    <xf numFmtId="0" fontId="4" fillId="2" borderId="5" xfId="0" applyFont="1" applyFill="1" applyBorder="1" applyAlignment="1">
      <alignment horizontal="center" vertical="top" wrapText="1"/>
    </xf>
    <xf numFmtId="0" fontId="5" fillId="2" borderId="7" xfId="0" applyFont="1" applyFill="1" applyBorder="1" applyAlignment="1">
      <alignment horizontal="center" vertical="center" wrapText="1"/>
    </xf>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7" fillId="2" borderId="7" xfId="0" applyFont="1" applyFill="1" applyBorder="1"/>
    <xf numFmtId="0" fontId="7" fillId="2" borderId="0" xfId="0" applyFont="1" applyFill="1" applyBorder="1"/>
    <xf numFmtId="0" fontId="7" fillId="2" borderId="0" xfId="0" applyFont="1" applyFill="1" applyBorder="1" applyAlignment="1">
      <alignment wrapText="1"/>
    </xf>
    <xf numFmtId="0" fontId="4" fillId="2" borderId="5" xfId="0" applyFont="1" applyFill="1" applyBorder="1" applyAlignment="1">
      <alignment horizontal="left" wrapText="1"/>
    </xf>
    <xf numFmtId="0" fontId="5" fillId="2" borderId="5" xfId="0" applyFont="1" applyFill="1" applyBorder="1" applyAlignment="1">
      <alignment horizontal="justify" wrapText="1"/>
    </xf>
    <xf numFmtId="0" fontId="5" fillId="2" borderId="3" xfId="0" applyFont="1" applyFill="1" applyBorder="1" applyAlignment="1">
      <alignment horizontal="justify" wrapText="1"/>
    </xf>
    <xf numFmtId="9" fontId="5" fillId="2" borderId="4" xfId="0" applyNumberFormat="1" applyFont="1" applyFill="1" applyBorder="1" applyAlignment="1">
      <alignment horizontal="justify" wrapText="1"/>
    </xf>
    <xf numFmtId="0" fontId="4" fillId="2" borderId="6" xfId="0" applyFont="1" applyFill="1" applyBorder="1" applyAlignment="1">
      <alignment horizontal="left" vertical="top" wrapText="1"/>
    </xf>
    <xf numFmtId="0" fontId="4" fillId="2" borderId="1" xfId="0" applyFont="1" applyFill="1" applyBorder="1" applyAlignment="1">
      <alignment horizontal="justify" vertical="top" wrapText="1"/>
    </xf>
    <xf numFmtId="0" fontId="4" fillId="2" borderId="0" xfId="0" applyFont="1" applyFill="1" applyBorder="1" applyAlignment="1">
      <alignment horizontal="left" vertical="top" wrapText="1"/>
    </xf>
    <xf numFmtId="0" fontId="5" fillId="2" borderId="7" xfId="0" applyFont="1" applyFill="1" applyBorder="1" applyAlignment="1">
      <alignment horizontal="center" vertical="top" wrapText="1"/>
    </xf>
    <xf numFmtId="0" fontId="4" fillId="2" borderId="5" xfId="0" applyFont="1" applyFill="1" applyBorder="1" applyAlignment="1">
      <alignment horizontal="left" vertical="top" wrapText="1"/>
    </xf>
    <xf numFmtId="0" fontId="4" fillId="2" borderId="3" xfId="0" applyFont="1" applyFill="1" applyBorder="1" applyAlignment="1">
      <alignment horizontal="justify" vertical="top" wrapText="1"/>
    </xf>
    <xf numFmtId="0" fontId="4" fillId="2" borderId="3" xfId="0" applyFont="1" applyFill="1" applyBorder="1" applyAlignment="1">
      <alignment horizontal="left" vertical="top" wrapText="1"/>
    </xf>
    <xf numFmtId="0" fontId="5" fillId="2" borderId="3" xfId="0" applyFont="1" applyFill="1" applyBorder="1" applyAlignment="1">
      <alignment horizontal="justify" vertical="top" wrapText="1"/>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6" xfId="0" applyFont="1" applyFill="1" applyBorder="1" applyAlignment="1">
      <alignment horizontal="right" vertical="top" wrapText="1"/>
    </xf>
    <xf numFmtId="9" fontId="4" fillId="2" borderId="0" xfId="0" applyNumberFormat="1" applyFont="1" applyFill="1" applyBorder="1" applyAlignment="1">
      <alignment horizontal="center" vertical="top" wrapText="1"/>
    </xf>
    <xf numFmtId="9" fontId="4" fillId="2" borderId="6" xfId="0" applyNumberFormat="1" applyFont="1" applyFill="1" applyBorder="1" applyAlignment="1">
      <alignment horizontal="center" vertical="top" wrapText="1"/>
    </xf>
    <xf numFmtId="9" fontId="4" fillId="2" borderId="5"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3" fontId="4" fillId="2" borderId="0" xfId="0" applyNumberFormat="1" applyFont="1" applyFill="1" applyBorder="1" applyAlignment="1">
      <alignment horizontal="right" wrapText="1"/>
    </xf>
    <xf numFmtId="0" fontId="5" fillId="2" borderId="7" xfId="0" applyFont="1" applyFill="1" applyBorder="1" applyAlignment="1">
      <alignment horizontal="center" wrapText="1"/>
    </xf>
    <xf numFmtId="0" fontId="4" fillId="2" borderId="0" xfId="0" applyFont="1" applyFill="1" applyBorder="1" applyAlignment="1">
      <alignment horizontal="justify" wrapText="1"/>
    </xf>
    <xf numFmtId="0" fontId="4" fillId="2" borderId="6" xfId="0" applyFont="1" applyFill="1" applyBorder="1" applyAlignment="1">
      <alignment horizontal="center" wrapText="1"/>
    </xf>
    <xf numFmtId="0" fontId="4" fillId="2" borderId="5" xfId="0" applyFont="1" applyFill="1" applyBorder="1" applyAlignment="1">
      <alignment horizontal="center" wrapText="1"/>
    </xf>
    <xf numFmtId="165" fontId="4" fillId="2" borderId="0" xfId="0" applyNumberFormat="1" applyFont="1" applyFill="1" applyBorder="1" applyAlignment="1">
      <alignment horizontal="justify" wrapText="1"/>
    </xf>
    <xf numFmtId="10" fontId="4" fillId="2" borderId="0" xfId="0" applyNumberFormat="1" applyFont="1" applyFill="1" applyBorder="1" applyAlignment="1">
      <alignment horizontal="center" wrapText="1"/>
    </xf>
    <xf numFmtId="10" fontId="4" fillId="2" borderId="0" xfId="0" applyNumberFormat="1" applyFont="1" applyFill="1" applyBorder="1" applyAlignment="1">
      <alignment horizontal="center" wrapText="1"/>
    </xf>
    <xf numFmtId="165" fontId="4" fillId="2" borderId="6" xfId="0" applyNumberFormat="1" applyFont="1" applyFill="1" applyBorder="1" applyAlignment="1">
      <alignment horizontal="justify" wrapText="1"/>
    </xf>
    <xf numFmtId="10" fontId="4" fillId="2" borderId="6" xfId="0" applyNumberFormat="1" applyFont="1" applyFill="1" applyBorder="1" applyAlignment="1">
      <alignment horizontal="center" wrapText="1"/>
    </xf>
    <xf numFmtId="165" fontId="4" fillId="2" borderId="5" xfId="0" applyNumberFormat="1" applyFont="1" applyFill="1" applyBorder="1" applyAlignment="1">
      <alignment horizontal="justify" wrapText="1"/>
    </xf>
    <xf numFmtId="10" fontId="4" fillId="2" borderId="5" xfId="0" applyNumberFormat="1" applyFont="1" applyFill="1" applyBorder="1" applyAlignment="1">
      <alignment horizontal="center" wrapText="1"/>
    </xf>
    <xf numFmtId="10" fontId="4" fillId="2" borderId="5" xfId="0" applyNumberFormat="1" applyFont="1" applyFill="1" applyBorder="1" applyAlignment="1">
      <alignment horizontal="center" wrapText="1"/>
    </xf>
    <xf numFmtId="0" fontId="5" fillId="2" borderId="7" xfId="0" applyFont="1" applyFill="1" applyBorder="1" applyAlignment="1">
      <alignment wrapText="1"/>
    </xf>
    <xf numFmtId="0" fontId="4" fillId="2" borderId="5" xfId="0" applyFont="1" applyFill="1" applyBorder="1" applyAlignment="1">
      <alignment wrapText="1"/>
    </xf>
    <xf numFmtId="0" fontId="12" fillId="0" borderId="0" xfId="0" applyFont="1" applyAlignment="1">
      <alignment horizontal="left"/>
    </xf>
    <xf numFmtId="10" fontId="4" fillId="2" borderId="6" xfId="0" applyNumberFormat="1" applyFont="1" applyFill="1" applyBorder="1" applyAlignment="1">
      <alignment horizontal="center"/>
    </xf>
    <xf numFmtId="10" fontId="4" fillId="2" borderId="0" xfId="0" applyNumberFormat="1" applyFont="1" applyFill="1" applyBorder="1" applyAlignment="1">
      <alignment horizontal="center"/>
    </xf>
    <xf numFmtId="0" fontId="16" fillId="2" borderId="7" xfId="0" applyFont="1" applyFill="1" applyBorder="1"/>
    <xf numFmtId="0" fontId="5" fillId="2" borderId="7" xfId="0" applyFont="1" applyFill="1" applyBorder="1" applyAlignment="1">
      <alignment horizontal="center"/>
    </xf>
    <xf numFmtId="10" fontId="4" fillId="2" borderId="5" xfId="0" applyNumberFormat="1" applyFont="1" applyFill="1" applyBorder="1" applyAlignment="1">
      <alignment horizontal="center"/>
    </xf>
    <xf numFmtId="3" fontId="4" fillId="2" borderId="0" xfId="0" applyNumberFormat="1" applyFont="1" applyFill="1" applyBorder="1" applyAlignment="1">
      <alignment horizontal="right"/>
    </xf>
    <xf numFmtId="0" fontId="4" fillId="2" borderId="0" xfId="0" applyFont="1" applyFill="1" applyBorder="1" applyAlignment="1">
      <alignment horizontal="right"/>
    </xf>
    <xf numFmtId="165" fontId="4" fillId="2" borderId="0" xfId="0" applyNumberFormat="1" applyFont="1" applyFill="1" applyBorder="1" applyAlignment="1">
      <alignment horizontal="right" wrapText="1"/>
    </xf>
    <xf numFmtId="9" fontId="17" fillId="2" borderId="0" xfId="0" applyNumberFormat="1" applyFont="1" applyFill="1" applyBorder="1" applyAlignment="1">
      <alignment horizontal="center" wrapText="1"/>
    </xf>
    <xf numFmtId="0" fontId="5" fillId="2" borderId="7" xfId="0" applyFont="1" applyFill="1" applyBorder="1"/>
    <xf numFmtId="3" fontId="4" fillId="2" borderId="6" xfId="0" applyNumberFormat="1" applyFont="1" applyFill="1" applyBorder="1" applyAlignment="1">
      <alignment horizontal="right"/>
    </xf>
    <xf numFmtId="9" fontId="4" fillId="2" borderId="6" xfId="0" applyNumberFormat="1" applyFont="1" applyFill="1" applyBorder="1" applyAlignment="1">
      <alignment horizontal="center" wrapText="1"/>
    </xf>
    <xf numFmtId="0" fontId="4" fillId="2" borderId="6" xfId="0" applyFont="1" applyFill="1" applyBorder="1" applyAlignment="1">
      <alignment horizontal="right"/>
    </xf>
    <xf numFmtId="3" fontId="4" fillId="2" borderId="5" xfId="0" applyNumberFormat="1" applyFont="1" applyFill="1" applyBorder="1" applyAlignment="1">
      <alignment horizontal="right"/>
    </xf>
    <xf numFmtId="9" fontId="4" fillId="2" borderId="5" xfId="0" applyNumberFormat="1" applyFont="1" applyFill="1" applyBorder="1" applyAlignment="1">
      <alignment horizontal="center" wrapText="1"/>
    </xf>
    <xf numFmtId="0" fontId="4" fillId="2" borderId="5" xfId="0" applyFont="1" applyFill="1" applyBorder="1" applyAlignment="1">
      <alignment horizontal="right"/>
    </xf>
    <xf numFmtId="0" fontId="18" fillId="2" borderId="7" xfId="0" applyFont="1" applyFill="1" applyBorder="1" applyAlignment="1">
      <alignment horizontal="left" wrapText="1"/>
    </xf>
    <xf numFmtId="0" fontId="18" fillId="2" borderId="0" xfId="0" applyFont="1" applyFill="1" applyBorder="1" applyAlignment="1">
      <alignment horizontal="left" wrapText="1"/>
    </xf>
    <xf numFmtId="0" fontId="4" fillId="2" borderId="5" xfId="0" applyFont="1" applyFill="1" applyBorder="1" applyAlignment="1">
      <alignment horizontal="justify" wrapText="1"/>
    </xf>
    <xf numFmtId="0" fontId="5" fillId="2" borderId="4" xfId="0" applyFont="1" applyFill="1" applyBorder="1" applyAlignment="1">
      <alignment horizontal="right" vertical="top" wrapText="1"/>
    </xf>
    <xf numFmtId="0" fontId="5" fillId="2" borderId="4" xfId="0" applyFont="1" applyFill="1" applyBorder="1" applyAlignment="1">
      <alignment horizontal="center" vertical="top" wrapText="1"/>
    </xf>
    <xf numFmtId="9" fontId="5" fillId="2" borderId="4"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9" fontId="5" fillId="2" borderId="6" xfId="0" applyNumberFormat="1" applyFont="1" applyFill="1" applyBorder="1" applyAlignment="1">
      <alignment horizontal="center" vertical="top" wrapText="1"/>
    </xf>
    <xf numFmtId="0" fontId="5" fillId="2" borderId="7" xfId="0" applyFont="1" applyFill="1" applyBorder="1" applyAlignment="1">
      <alignment horizontal="left" vertical="top" wrapText="1"/>
    </xf>
    <xf numFmtId="0" fontId="5" fillId="2" borderId="7" xfId="0" applyFont="1" applyFill="1" applyBorder="1" applyAlignment="1">
      <alignment horizontal="center" vertical="center" wrapText="1"/>
    </xf>
    <xf numFmtId="165" fontId="4" fillId="2" borderId="0" xfId="0" applyNumberFormat="1" applyFont="1" applyFill="1" applyBorder="1" applyAlignment="1">
      <alignment horizontal="right"/>
    </xf>
    <xf numFmtId="9" fontId="4" fillId="2" borderId="0" xfId="0" applyNumberFormat="1" applyFont="1" applyFill="1" applyBorder="1" applyAlignment="1">
      <alignment horizontal="right"/>
    </xf>
    <xf numFmtId="9" fontId="4" fillId="2" borderId="0" xfId="0" applyNumberFormat="1" applyFont="1" applyFill="1" applyBorder="1" applyAlignment="1">
      <alignment horizontal="right" wrapText="1"/>
    </xf>
    <xf numFmtId="0" fontId="16" fillId="2" borderId="7" xfId="0" applyFont="1" applyFill="1" applyBorder="1" applyAlignment="1">
      <alignment wrapText="1"/>
    </xf>
    <xf numFmtId="9" fontId="4" fillId="2" borderId="3" xfId="0" applyNumberFormat="1" applyFont="1" applyFill="1" applyBorder="1" applyAlignment="1">
      <alignment horizontal="right"/>
    </xf>
    <xf numFmtId="0" fontId="5" fillId="2" borderId="3" xfId="0" applyFont="1" applyFill="1" applyBorder="1" applyAlignment="1">
      <alignment horizontal="left" wrapText="1"/>
    </xf>
    <xf numFmtId="0" fontId="5" fillId="2" borderId="3" xfId="0" applyFont="1" applyFill="1" applyBorder="1" applyAlignment="1">
      <alignment horizontal="right"/>
    </xf>
    <xf numFmtId="9" fontId="19" fillId="2" borderId="0" xfId="0" applyNumberFormat="1" applyFont="1" applyFill="1" applyAlignment="1">
      <alignment horizontal="center"/>
    </xf>
    <xf numFmtId="9" fontId="19" fillId="2" borderId="1" xfId="0" applyNumberFormat="1" applyFont="1" applyFill="1" applyBorder="1" applyAlignment="1">
      <alignment horizontal="center"/>
    </xf>
    <xf numFmtId="0" fontId="3" fillId="2" borderId="2" xfId="0" applyFont="1" applyFill="1" applyBorder="1"/>
    <xf numFmtId="0" fontId="5" fillId="2" borderId="2" xfId="0" applyFont="1" applyFill="1" applyBorder="1" applyAlignment="1">
      <alignment horizontal="justify"/>
    </xf>
    <xf numFmtId="9" fontId="19" fillId="2" borderId="5" xfId="0" applyNumberFormat="1" applyFont="1" applyFill="1" applyBorder="1" applyAlignment="1">
      <alignment horizontal="center"/>
    </xf>
    <xf numFmtId="0" fontId="0" fillId="0" borderId="0" xfId="0" applyAlignment="1">
      <alignment horizontal="center"/>
    </xf>
    <xf numFmtId="0" fontId="4" fillId="2" borderId="4" xfId="0" applyFont="1" applyFill="1" applyBorder="1" applyAlignment="1">
      <alignment horizontal="center" wrapText="1"/>
    </xf>
    <xf numFmtId="0" fontId="5" fillId="2" borderId="4" xfId="0" applyFont="1" applyFill="1" applyBorder="1" applyAlignment="1">
      <alignment horizontal="center" wrapText="1"/>
    </xf>
    <xf numFmtId="10" fontId="5" fillId="2" borderId="4" xfId="0" applyNumberFormat="1" applyFont="1" applyFill="1" applyBorder="1" applyAlignment="1">
      <alignment horizontal="center" wrapText="1"/>
    </xf>
    <xf numFmtId="0" fontId="5" fillId="2" borderId="6" xfId="0" applyFont="1" applyFill="1" applyBorder="1" applyAlignment="1">
      <alignment horizontal="center" wrapText="1"/>
    </xf>
    <xf numFmtId="10" fontId="5" fillId="2" borderId="6" xfId="0" applyNumberFormat="1" applyFont="1" applyFill="1" applyBorder="1" applyAlignment="1">
      <alignment horizontal="center" wrapText="1"/>
    </xf>
    <xf numFmtId="0" fontId="5" fillId="0" borderId="1" xfId="0" applyFont="1" applyBorder="1" applyAlignment="1">
      <alignment horizontal="left" wrapText="1"/>
    </xf>
    <xf numFmtId="0" fontId="4" fillId="0" borderId="1" xfId="0" applyFont="1" applyBorder="1" applyAlignment="1">
      <alignment horizontal="left" wrapText="1"/>
    </xf>
    <xf numFmtId="0" fontId="4" fillId="2" borderId="0" xfId="0" applyFont="1" applyFill="1" applyBorder="1" applyAlignment="1">
      <alignment horizontal="left"/>
    </xf>
    <xf numFmtId="10" fontId="4" fillId="2" borderId="0" xfId="0" applyNumberFormat="1" applyFont="1" applyFill="1" applyBorder="1" applyAlignment="1">
      <alignment horizontal="center" vertical="top" wrapText="1"/>
    </xf>
    <xf numFmtId="0" fontId="4" fillId="2" borderId="6" xfId="0" applyFont="1" applyFill="1" applyBorder="1" applyAlignment="1">
      <alignment horizontal="left"/>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top" wrapText="1"/>
    </xf>
    <xf numFmtId="0" fontId="5" fillId="2" borderId="3" xfId="0" applyFont="1" applyFill="1" applyBorder="1" applyAlignment="1">
      <alignment horizontal="center"/>
    </xf>
    <xf numFmtId="0" fontId="5" fillId="2" borderId="3" xfId="0" applyFont="1" applyFill="1" applyBorder="1" applyAlignment="1">
      <alignment horizontal="center" wrapText="1"/>
    </xf>
    <xf numFmtId="0" fontId="3" fillId="2" borderId="9" xfId="0" applyFont="1" applyFill="1" applyBorder="1"/>
    <xf numFmtId="164" fontId="4" fillId="2" borderId="0" xfId="0" applyNumberFormat="1" applyFont="1" applyFill="1" applyBorder="1" applyAlignment="1">
      <alignment horizontal="right"/>
    </xf>
    <xf numFmtId="10" fontId="4" fillId="2" borderId="0" xfId="0" applyNumberFormat="1" applyFont="1" applyFill="1" applyBorder="1" applyAlignment="1">
      <alignment horizontal="right"/>
    </xf>
    <xf numFmtId="9" fontId="4" fillId="2" borderId="0" xfId="0" applyNumberFormat="1" applyFont="1" applyFill="1" applyBorder="1" applyAlignment="1">
      <alignment horizontal="center"/>
    </xf>
    <xf numFmtId="9" fontId="17" fillId="2" borderId="0" xfId="0" applyNumberFormat="1" applyFont="1" applyFill="1" applyBorder="1" applyAlignment="1">
      <alignment horizontal="center"/>
    </xf>
    <xf numFmtId="0" fontId="5" fillId="2" borderId="7" xfId="0" applyFont="1" applyFill="1" applyBorder="1" applyAlignment="1">
      <alignment horizontal="left"/>
    </xf>
    <xf numFmtId="0" fontId="5" fillId="2" borderId="7" xfId="0" applyFont="1" applyFill="1" applyBorder="1" applyAlignment="1">
      <alignment horizontal="right" wrapText="1"/>
    </xf>
    <xf numFmtId="164" fontId="4" fillId="2" borderId="5" xfId="0" applyNumberFormat="1" applyFont="1" applyFill="1" applyBorder="1" applyAlignment="1">
      <alignment horizontal="right"/>
    </xf>
    <xf numFmtId="10" fontId="4" fillId="2" borderId="5" xfId="0" applyNumberFormat="1" applyFont="1" applyFill="1" applyBorder="1" applyAlignment="1">
      <alignment horizontal="right"/>
    </xf>
    <xf numFmtId="164" fontId="4" fillId="2" borderId="3" xfId="0" applyNumberFormat="1" applyFont="1" applyFill="1" applyBorder="1" applyAlignment="1">
      <alignment horizontal="right"/>
    </xf>
    <xf numFmtId="10" fontId="4" fillId="2" borderId="3" xfId="0" applyNumberFormat="1" applyFont="1" applyFill="1" applyBorder="1" applyAlignment="1">
      <alignment horizontal="right"/>
    </xf>
    <xf numFmtId="9" fontId="5" fillId="2" borderId="3" xfId="0" applyNumberFormat="1" applyFont="1" applyFill="1" applyBorder="1" applyAlignment="1">
      <alignment horizontal="center"/>
    </xf>
    <xf numFmtId="0" fontId="5" fillId="2" borderId="11" xfId="0" applyFont="1" applyFill="1" applyBorder="1" applyAlignment="1">
      <alignment horizontal="right"/>
    </xf>
    <xf numFmtId="0" fontId="5" fillId="2" borderId="4" xfId="0" applyFont="1" applyFill="1" applyBorder="1" applyAlignment="1">
      <alignment horizontal="right"/>
    </xf>
    <xf numFmtId="164" fontId="5" fillId="2" borderId="4" xfId="0" applyNumberFormat="1" applyFont="1" applyFill="1" applyBorder="1" applyAlignment="1">
      <alignment horizontal="right"/>
    </xf>
    <xf numFmtId="10" fontId="5" fillId="2" borderId="4" xfId="0" applyNumberFormat="1" applyFont="1" applyFill="1" applyBorder="1" applyAlignment="1">
      <alignment horizontal="right"/>
    </xf>
    <xf numFmtId="0" fontId="3" fillId="2" borderId="4" xfId="0" applyFont="1" applyFill="1" applyBorder="1"/>
    <xf numFmtId="9" fontId="17" fillId="2" borderId="3" xfId="0" applyNumberFormat="1" applyFont="1" applyFill="1" applyBorder="1" applyAlignment="1">
      <alignment horizontal="center"/>
    </xf>
    <xf numFmtId="0" fontId="5" fillId="2" borderId="4" xfId="0" applyFont="1" applyFill="1" applyBorder="1" applyAlignment="1">
      <alignment horizontal="center"/>
    </xf>
    <xf numFmtId="0" fontId="5" fillId="2" borderId="6" xfId="0" applyFont="1" applyFill="1" applyBorder="1" applyAlignment="1">
      <alignment horizontal="justify" vertical="top"/>
    </xf>
    <xf numFmtId="0" fontId="4" fillId="2" borderId="0" xfId="0" applyFont="1" applyFill="1" applyBorder="1" applyAlignment="1">
      <alignment horizontal="justify" vertical="top"/>
    </xf>
    <xf numFmtId="0" fontId="3" fillId="2" borderId="6" xfId="0" applyFont="1" applyFill="1" applyBorder="1" applyAlignment="1">
      <alignment vertical="top"/>
    </xf>
    <xf numFmtId="0" fontId="4" fillId="2" borderId="5" xfId="0" applyFont="1" applyFill="1" applyBorder="1" applyAlignment="1">
      <alignment horizontal="justify" vertical="top"/>
    </xf>
    <xf numFmtId="0" fontId="4" fillId="2" borderId="3" xfId="0" applyFont="1" applyFill="1" applyBorder="1" applyAlignment="1">
      <alignment horizontal="justify" vertical="top"/>
    </xf>
    <xf numFmtId="9" fontId="4" fillId="2" borderId="3" xfId="0" applyNumberFormat="1" applyFont="1" applyFill="1" applyBorder="1" applyAlignment="1">
      <alignment horizontal="center" vertical="top" wrapText="1"/>
    </xf>
    <xf numFmtId="0" fontId="5" fillId="2" borderId="7" xfId="0" applyFont="1" applyFill="1" applyBorder="1" applyAlignment="1">
      <alignment horizontal="center" vertical="top"/>
    </xf>
    <xf numFmtId="0" fontId="5" fillId="2" borderId="7" xfId="0" applyFont="1" applyFill="1" applyBorder="1" applyAlignment="1">
      <alignment horizontal="right" vertical="top"/>
    </xf>
    <xf numFmtId="0" fontId="5" fillId="2" borderId="4" xfId="0" applyFont="1" applyFill="1" applyBorder="1" applyAlignment="1">
      <alignment horizontal="justify" vertical="top"/>
    </xf>
    <xf numFmtId="0" fontId="16" fillId="2" borderId="6" xfId="0" applyFont="1" applyFill="1" applyBorder="1" applyAlignment="1">
      <alignment vertical="top"/>
    </xf>
    <xf numFmtId="0" fontId="5" fillId="2" borderId="6" xfId="0" applyFont="1" applyFill="1" applyBorder="1" applyAlignment="1">
      <alignment horizontal="right" vertical="top"/>
    </xf>
    <xf numFmtId="3" fontId="5" fillId="2" borderId="6" xfId="0" applyNumberFormat="1" applyFont="1" applyFill="1" applyBorder="1" applyAlignment="1">
      <alignment horizontal="center" vertical="top" wrapText="1"/>
    </xf>
    <xf numFmtId="0" fontId="5" fillId="2" borderId="7" xfId="0" applyFont="1" applyFill="1" applyBorder="1" applyAlignment="1">
      <alignment horizontal="justify" vertical="top" wrapText="1"/>
    </xf>
    <xf numFmtId="3" fontId="5" fillId="2" borderId="6" xfId="0" applyNumberFormat="1" applyFont="1" applyFill="1" applyBorder="1" applyAlignment="1">
      <alignment horizontal="right"/>
    </xf>
    <xf numFmtId="3" fontId="5" fillId="2" borderId="0" xfId="0" applyNumberFormat="1" applyFont="1" applyFill="1" applyBorder="1" applyAlignment="1">
      <alignment horizontal="right"/>
    </xf>
    <xf numFmtId="0" fontId="2" fillId="2" borderId="0" xfId="0" applyFont="1" applyFill="1" applyBorder="1"/>
    <xf numFmtId="0" fontId="0" fillId="2" borderId="6" xfId="0" applyFont="1" applyFill="1" applyBorder="1"/>
    <xf numFmtId="0" fontId="0" fillId="2" borderId="5" xfId="0" applyFont="1" applyFill="1" applyBorder="1"/>
    <xf numFmtId="9" fontId="4" fillId="2" borderId="5" xfId="0" applyNumberFormat="1" applyFont="1" applyFill="1" applyBorder="1" applyAlignment="1">
      <alignment horizontal="right"/>
    </xf>
    <xf numFmtId="0" fontId="0" fillId="2" borderId="3" xfId="0" applyFont="1" applyFill="1" applyBorder="1"/>
    <xf numFmtId="3" fontId="4" fillId="2" borderId="3" xfId="0" applyNumberFormat="1" applyFont="1" applyFill="1" applyBorder="1" applyAlignment="1">
      <alignment horizontal="right"/>
    </xf>
    <xf numFmtId="0" fontId="5" fillId="2" borderId="7" xfId="0" applyFont="1" applyFill="1" applyBorder="1" applyAlignment="1">
      <alignment horizontal="right"/>
    </xf>
    <xf numFmtId="0" fontId="5" fillId="2" borderId="4" xfId="0" applyFont="1" applyFill="1" applyBorder="1" applyAlignment="1">
      <alignment horizontal="justify"/>
    </xf>
    <xf numFmtId="9" fontId="5" fillId="2" borderId="4" xfId="0" applyNumberFormat="1" applyFont="1" applyFill="1" applyBorder="1" applyAlignment="1">
      <alignment horizontal="right"/>
    </xf>
    <xf numFmtId="0" fontId="2" fillId="2" borderId="3" xfId="0" applyFont="1" applyFill="1" applyBorder="1"/>
    <xf numFmtId="3" fontId="5" fillId="2" borderId="3" xfId="0" applyNumberFormat="1" applyFont="1" applyFill="1" applyBorder="1" applyAlignment="1">
      <alignment horizontal="right"/>
    </xf>
    <xf numFmtId="3" fontId="5" fillId="2" borderId="4" xfId="0" applyNumberFormat="1" applyFont="1" applyFill="1" applyBorder="1" applyAlignment="1">
      <alignment horizontal="right"/>
    </xf>
    <xf numFmtId="0" fontId="2" fillId="2" borderId="4" xfId="0" applyFont="1" applyFill="1" applyBorder="1"/>
    <xf numFmtId="0" fontId="5" fillId="2" borderId="5" xfId="0" applyFont="1" applyFill="1" applyBorder="1" applyAlignment="1">
      <alignment horizontal="right"/>
    </xf>
    <xf numFmtId="9" fontId="5" fillId="2" borderId="5" xfId="0" applyNumberFormat="1" applyFont="1" applyFill="1" applyBorder="1" applyAlignment="1">
      <alignment horizontal="right"/>
    </xf>
    <xf numFmtId="0" fontId="5" fillId="2" borderId="11" xfId="0" applyFont="1" applyFill="1" applyBorder="1" applyAlignment="1">
      <alignment horizontal="justify"/>
    </xf>
    <xf numFmtId="0" fontId="2" fillId="2" borderId="11" xfId="0" applyFont="1" applyFill="1" applyBorder="1"/>
    <xf numFmtId="0" fontId="4" fillId="2" borderId="4" xfId="0" applyFont="1" applyFill="1" applyBorder="1" applyAlignment="1">
      <alignment horizontal="justify" vertical="top" wrapText="1"/>
    </xf>
    <xf numFmtId="0" fontId="4"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9" fontId="4" fillId="2" borderId="0" xfId="0" applyNumberFormat="1" applyFont="1" applyFill="1" applyBorder="1" applyAlignment="1">
      <alignment horizontal="center" wrapText="1"/>
    </xf>
    <xf numFmtId="9" fontId="5" fillId="2" borderId="6" xfId="0" applyNumberFormat="1" applyFont="1" applyFill="1" applyBorder="1" applyAlignment="1">
      <alignment horizontal="center"/>
    </xf>
    <xf numFmtId="0" fontId="5" fillId="2" borderId="6" xfId="0" applyFont="1" applyFill="1" applyBorder="1" applyAlignment="1">
      <alignment horizontal="left"/>
    </xf>
    <xf numFmtId="0" fontId="4" fillId="2" borderId="4" xfId="0" applyFont="1" applyFill="1" applyBorder="1" applyAlignment="1">
      <alignment wrapText="1"/>
    </xf>
    <xf numFmtId="0" fontId="4" fillId="2" borderId="0" xfId="0" applyFont="1" applyFill="1" applyBorder="1" applyAlignment="1"/>
    <xf numFmtId="0" fontId="21" fillId="0" borderId="0" xfId="0" applyFont="1"/>
    <xf numFmtId="0" fontId="9" fillId="2" borderId="0" xfId="0" applyFont="1" applyFill="1" applyBorder="1" applyAlignment="1">
      <alignment horizontal="center" wrapText="1"/>
    </xf>
    <xf numFmtId="0" fontId="16" fillId="2" borderId="0" xfId="0" applyFont="1" applyFill="1" applyBorder="1" applyAlignment="1">
      <alignment wrapText="1"/>
    </xf>
    <xf numFmtId="0" fontId="5" fillId="2" borderId="7" xfId="0" applyFont="1" applyFill="1" applyBorder="1" applyAlignment="1"/>
    <xf numFmtId="0" fontId="4" fillId="2" borderId="5" xfId="0" applyFont="1" applyFill="1" applyBorder="1" applyAlignment="1"/>
    <xf numFmtId="3" fontId="4" fillId="2" borderId="5" xfId="0" applyNumberFormat="1" applyFont="1" applyFill="1" applyBorder="1" applyAlignment="1"/>
    <xf numFmtId="3" fontId="4" fillId="2" borderId="0" xfId="0" applyNumberFormat="1" applyFont="1" applyFill="1" applyBorder="1" applyAlignment="1"/>
    <xf numFmtId="0" fontId="5" fillId="2" borderId="4" xfId="0" applyFont="1" applyFill="1" applyBorder="1"/>
    <xf numFmtId="0" fontId="4" fillId="2" borderId="5" xfId="0" applyFont="1" applyFill="1" applyBorder="1" applyAlignment="1">
      <alignment horizontal="left"/>
    </xf>
    <xf numFmtId="0" fontId="4" fillId="2" borderId="3" xfId="0" applyFont="1" applyFill="1" applyBorder="1" applyAlignment="1">
      <alignment horizontal="left"/>
    </xf>
    <xf numFmtId="0" fontId="5" fillId="2" borderId="6" xfId="0" applyFont="1" applyFill="1" applyBorder="1"/>
    <xf numFmtId="165" fontId="4" fillId="2" borderId="6" xfId="0" applyNumberFormat="1" applyFont="1" applyFill="1" applyBorder="1" applyAlignment="1">
      <alignment horizontal="center" wrapText="1"/>
    </xf>
    <xf numFmtId="164" fontId="5" fillId="2" borderId="6" xfId="0" applyNumberFormat="1" applyFont="1" applyFill="1" applyBorder="1" applyAlignment="1">
      <alignment horizontal="center"/>
    </xf>
    <xf numFmtId="9" fontId="5" fillId="2" borderId="6" xfId="0" applyNumberFormat="1" applyFont="1" applyFill="1" applyBorder="1" applyAlignment="1">
      <alignment horizontal="center" wrapText="1"/>
    </xf>
    <xf numFmtId="165" fontId="5" fillId="2" borderId="6" xfId="0" applyNumberFormat="1" applyFont="1" applyFill="1" applyBorder="1" applyAlignment="1">
      <alignment horizontal="center" wrapText="1"/>
    </xf>
    <xf numFmtId="165" fontId="4" fillId="2" borderId="0" xfId="0" applyNumberFormat="1" applyFont="1" applyFill="1" applyBorder="1" applyAlignment="1">
      <alignment horizontal="center" wrapText="1"/>
    </xf>
    <xf numFmtId="164" fontId="4" fillId="2" borderId="5" xfId="0" applyNumberFormat="1" applyFont="1" applyFill="1" applyBorder="1" applyAlignment="1">
      <alignment horizontal="center"/>
    </xf>
    <xf numFmtId="165" fontId="4" fillId="2" borderId="5" xfId="0" applyNumberFormat="1" applyFont="1" applyFill="1" applyBorder="1" applyAlignment="1">
      <alignment horizontal="center" wrapText="1"/>
    </xf>
    <xf numFmtId="164" fontId="5" fillId="2" borderId="4" xfId="0" applyNumberFormat="1" applyFont="1" applyFill="1" applyBorder="1" applyAlignment="1">
      <alignment horizontal="center"/>
    </xf>
    <xf numFmtId="9" fontId="5" fillId="2" borderId="4" xfId="0" applyNumberFormat="1" applyFont="1" applyFill="1" applyBorder="1" applyAlignment="1">
      <alignment horizontal="center" wrapText="1"/>
    </xf>
    <xf numFmtId="165" fontId="5" fillId="2" borderId="4" xfId="0" applyNumberFormat="1" applyFont="1" applyFill="1" applyBorder="1" applyAlignment="1">
      <alignment horizontal="center" wrapText="1"/>
    </xf>
    <xf numFmtId="0" fontId="9" fillId="2" borderId="1" xfId="0" applyFont="1" applyFill="1" applyBorder="1" applyAlignment="1">
      <alignment horizontal="center"/>
    </xf>
    <xf numFmtId="165" fontId="17" fillId="2" borderId="0" xfId="0" applyNumberFormat="1" applyFont="1" applyFill="1" applyBorder="1" applyAlignment="1">
      <alignment horizontal="right"/>
    </xf>
    <xf numFmtId="165" fontId="22" fillId="2" borderId="6" xfId="0" applyNumberFormat="1" applyFont="1" applyFill="1" applyBorder="1" applyAlignment="1">
      <alignment horizontal="right"/>
    </xf>
    <xf numFmtId="9" fontId="22" fillId="2" borderId="6" xfId="0" applyNumberFormat="1" applyFont="1" applyFill="1" applyBorder="1" applyAlignment="1">
      <alignment horizontal="center"/>
    </xf>
    <xf numFmtId="165" fontId="4" fillId="2" borderId="5" xfId="0" applyNumberFormat="1" applyFont="1" applyFill="1" applyBorder="1" applyAlignment="1">
      <alignment horizontal="right"/>
    </xf>
    <xf numFmtId="165" fontId="17" fillId="2" borderId="5" xfId="0" applyNumberFormat="1" applyFont="1" applyFill="1" applyBorder="1" applyAlignment="1">
      <alignment horizontal="right"/>
    </xf>
    <xf numFmtId="9" fontId="17" fillId="2" borderId="5" xfId="0" applyNumberFormat="1" applyFont="1" applyFill="1" applyBorder="1" applyAlignment="1">
      <alignment horizontal="center"/>
    </xf>
    <xf numFmtId="165" fontId="4" fillId="2" borderId="3" xfId="0" applyNumberFormat="1" applyFont="1" applyFill="1" applyBorder="1" applyAlignment="1">
      <alignment horizontal="right"/>
    </xf>
    <xf numFmtId="165" fontId="17" fillId="2" borderId="3" xfId="0" applyNumberFormat="1" applyFont="1" applyFill="1" applyBorder="1" applyAlignment="1">
      <alignment horizontal="right"/>
    </xf>
    <xf numFmtId="0" fontId="17" fillId="2" borderId="0" xfId="0" applyFont="1" applyFill="1" applyBorder="1" applyAlignment="1">
      <alignment horizontal="center"/>
    </xf>
    <xf numFmtId="0" fontId="16" fillId="2" borderId="7" xfId="0" applyFont="1" applyFill="1" applyBorder="1" applyAlignment="1"/>
    <xf numFmtId="0" fontId="9" fillId="2" borderId="7" xfId="0" applyFont="1" applyFill="1" applyBorder="1" applyAlignment="1">
      <alignment horizontal="center" vertical="center" wrapText="1"/>
    </xf>
    <xf numFmtId="0" fontId="9" fillId="2" borderId="6" xfId="0" applyFont="1" applyFill="1" applyBorder="1" applyAlignment="1">
      <alignment horizontal="center"/>
    </xf>
    <xf numFmtId="3" fontId="22" fillId="2" borderId="6" xfId="0" applyNumberFormat="1" applyFont="1" applyFill="1" applyBorder="1" applyAlignment="1">
      <alignment horizontal="right"/>
    </xf>
    <xf numFmtId="3" fontId="17" fillId="2" borderId="0" xfId="0" applyNumberFormat="1" applyFont="1" applyFill="1" applyBorder="1" applyAlignment="1">
      <alignment horizontal="right"/>
    </xf>
    <xf numFmtId="3" fontId="17" fillId="2" borderId="5" xfId="0" applyNumberFormat="1" applyFont="1" applyFill="1" applyBorder="1" applyAlignment="1">
      <alignment horizontal="right"/>
    </xf>
    <xf numFmtId="3" fontId="17" fillId="2" borderId="3" xfId="0" applyNumberFormat="1" applyFont="1" applyFill="1" applyBorder="1" applyAlignment="1">
      <alignment horizontal="right"/>
    </xf>
    <xf numFmtId="0" fontId="17" fillId="2" borderId="0" xfId="0" applyFont="1" applyFill="1" applyBorder="1" applyAlignment="1">
      <alignment horizontal="right"/>
    </xf>
    <xf numFmtId="0" fontId="17" fillId="2" borderId="3" xfId="0" applyFont="1" applyFill="1" applyBorder="1" applyAlignment="1">
      <alignment horizontal="right"/>
    </xf>
    <xf numFmtId="0" fontId="11" fillId="2" borderId="1" xfId="0" applyFont="1" applyFill="1" applyBorder="1" applyAlignment="1">
      <alignment horizontal="center"/>
    </xf>
    <xf numFmtId="165" fontId="5" fillId="2" borderId="6" xfId="0" applyNumberFormat="1" applyFont="1" applyFill="1" applyBorder="1" applyAlignment="1">
      <alignment horizontal="right"/>
    </xf>
    <xf numFmtId="9" fontId="4" fillId="2" borderId="3" xfId="0" applyNumberFormat="1" applyFont="1" applyFill="1" applyBorder="1" applyAlignment="1">
      <alignment horizontal="center" wrapText="1"/>
    </xf>
    <xf numFmtId="9" fontId="22" fillId="2" borderId="6" xfId="0" applyNumberFormat="1" applyFont="1" applyFill="1" applyBorder="1" applyAlignment="1">
      <alignment horizontal="center" wrapText="1"/>
    </xf>
    <xf numFmtId="9" fontId="17" fillId="2" borderId="5" xfId="0" applyNumberFormat="1" applyFont="1" applyFill="1" applyBorder="1" applyAlignment="1">
      <alignment horizontal="center" wrapText="1"/>
    </xf>
    <xf numFmtId="9" fontId="17" fillId="2" borderId="3" xfId="0" applyNumberFormat="1" applyFont="1" applyFill="1" applyBorder="1" applyAlignment="1">
      <alignment horizontal="center" wrapText="1"/>
    </xf>
    <xf numFmtId="10" fontId="17" fillId="2" borderId="5" xfId="0" applyNumberFormat="1" applyFont="1" applyFill="1" applyBorder="1" applyAlignment="1">
      <alignment horizontal="center"/>
    </xf>
    <xf numFmtId="3" fontId="4" fillId="2" borderId="6" xfId="0" applyNumberFormat="1" applyFont="1" applyFill="1" applyBorder="1" applyAlignment="1">
      <alignment horizontal="right" wrapText="1"/>
    </xf>
    <xf numFmtId="3" fontId="4" fillId="2" borderId="5" xfId="0" applyNumberFormat="1" applyFont="1" applyFill="1" applyBorder="1" applyAlignment="1">
      <alignment horizontal="right" wrapText="1"/>
    </xf>
    <xf numFmtId="10" fontId="4" fillId="2" borderId="3" xfId="0" applyNumberFormat="1" applyFont="1" applyFill="1" applyBorder="1" applyAlignment="1">
      <alignment horizontal="center" wrapText="1"/>
    </xf>
    <xf numFmtId="10" fontId="4" fillId="2" borderId="3" xfId="0" applyNumberFormat="1" applyFont="1" applyFill="1" applyBorder="1" applyAlignment="1">
      <alignment horizontal="center"/>
    </xf>
    <xf numFmtId="164" fontId="5" fillId="2" borderId="6" xfId="0" applyNumberFormat="1" applyFont="1" applyFill="1" applyBorder="1" applyAlignment="1">
      <alignment horizontal="right"/>
    </xf>
    <xf numFmtId="10" fontId="5" fillId="2" borderId="6" xfId="0" applyNumberFormat="1" applyFont="1" applyFill="1" applyBorder="1" applyAlignment="1">
      <alignment horizontal="center"/>
    </xf>
    <xf numFmtId="10" fontId="4" fillId="2" borderId="0" xfId="0" applyNumberFormat="1" applyFont="1" applyFill="1" applyBorder="1" applyAlignment="1">
      <alignment horizontal="right" wrapText="1"/>
    </xf>
    <xf numFmtId="10" fontId="4" fillId="2" borderId="5" xfId="0" applyNumberFormat="1" applyFont="1" applyFill="1" applyBorder="1" applyAlignment="1">
      <alignment horizontal="right" wrapText="1"/>
    </xf>
    <xf numFmtId="10" fontId="4" fillId="2" borderId="3" xfId="0" applyNumberFormat="1" applyFont="1" applyFill="1" applyBorder="1" applyAlignment="1">
      <alignment horizontal="right" wrapText="1"/>
    </xf>
    <xf numFmtId="10" fontId="5" fillId="2" borderId="6" xfId="0" applyNumberFormat="1" applyFont="1" applyFill="1" applyBorder="1" applyAlignment="1">
      <alignment horizontal="right" wrapText="1"/>
    </xf>
    <xf numFmtId="10" fontId="5" fillId="2" borderId="6" xfId="0" applyNumberFormat="1" applyFont="1" applyFill="1" applyBorder="1" applyAlignment="1">
      <alignment horizontal="right"/>
    </xf>
    <xf numFmtId="165" fontId="4" fillId="2" borderId="0" xfId="0" applyNumberFormat="1" applyFont="1" applyFill="1" applyBorder="1" applyAlignment="1">
      <alignment horizontal="center"/>
    </xf>
    <xf numFmtId="165" fontId="4" fillId="2" borderId="6" xfId="0" applyNumberFormat="1" applyFont="1" applyFill="1" applyBorder="1" applyAlignment="1">
      <alignment horizontal="center"/>
    </xf>
    <xf numFmtId="165" fontId="4" fillId="2" borderId="5" xfId="0" applyNumberFormat="1" applyFont="1" applyFill="1" applyBorder="1" applyAlignment="1">
      <alignment horizontal="center"/>
    </xf>
    <xf numFmtId="0" fontId="5" fillId="0" borderId="2" xfId="0" applyFont="1" applyBorder="1" applyAlignment="1">
      <alignment horizontal="center" vertical="center" wrapText="1"/>
    </xf>
    <xf numFmtId="3" fontId="4" fillId="2" borderId="0" xfId="0" applyNumberFormat="1" applyFont="1" applyFill="1" applyBorder="1" applyAlignment="1">
      <alignment horizont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wrapText="1"/>
    </xf>
    <xf numFmtId="0" fontId="5" fillId="2" borderId="5" xfId="0" applyFont="1" applyFill="1" applyBorder="1" applyAlignment="1">
      <alignment horizontal="left"/>
    </xf>
    <xf numFmtId="0" fontId="5" fillId="2" borderId="4" xfId="0" applyFont="1" applyFill="1" applyBorder="1" applyAlignment="1">
      <alignment horizontal="left"/>
    </xf>
    <xf numFmtId="0" fontId="9" fillId="2" borderId="8" xfId="0" applyFont="1" applyFill="1" applyBorder="1" applyAlignment="1">
      <alignment horizontal="left"/>
    </xf>
    <xf numFmtId="0" fontId="9" fillId="2" borderId="0" xfId="0" applyFont="1" applyFill="1" applyAlignment="1">
      <alignment horizontal="left" vertical="top"/>
    </xf>
    <xf numFmtId="0" fontId="9" fillId="2" borderId="0" xfId="0" applyFont="1" applyFill="1" applyAlignment="1">
      <alignment horizontal="justify" vertical="top"/>
    </xf>
    <xf numFmtId="0" fontId="11" fillId="2" borderId="0" xfId="0" applyFont="1" applyFill="1" applyAlignment="1">
      <alignment horizontal="justify" vertical="top"/>
    </xf>
    <xf numFmtId="0" fontId="9" fillId="2" borderId="6" xfId="0" applyFont="1" applyFill="1" applyBorder="1" applyAlignment="1">
      <alignment horizontal="left" vertical="top"/>
    </xf>
    <xf numFmtId="0" fontId="11" fillId="2" borderId="6" xfId="0" applyFont="1" applyFill="1" applyBorder="1" applyAlignment="1">
      <alignment horizontal="justify" vertical="top"/>
    </xf>
    <xf numFmtId="0" fontId="9" fillId="2" borderId="6" xfId="0" applyFont="1" applyFill="1" applyBorder="1" applyAlignment="1">
      <alignment horizontal="left"/>
    </xf>
    <xf numFmtId="0" fontId="9" fillId="2" borderId="1" xfId="0" applyFont="1" applyFill="1" applyBorder="1" applyAlignment="1">
      <alignment horizontal="left" vertical="top"/>
    </xf>
    <xf numFmtId="0" fontId="11" fillId="2" borderId="1" xfId="0" applyFont="1" applyFill="1" applyBorder="1" applyAlignment="1">
      <alignment horizontal="justify" vertical="top"/>
    </xf>
    <xf numFmtId="0" fontId="9" fillId="2" borderId="8" xfId="0" applyFont="1" applyFill="1" applyBorder="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11" fillId="2" borderId="6" xfId="0" applyFont="1" applyFill="1" applyBorder="1" applyAlignment="1">
      <alignment horizontal="center"/>
    </xf>
    <xf numFmtId="0" fontId="3" fillId="2" borderId="6" xfId="0" applyFont="1" applyFill="1" applyBorder="1" applyAlignment="1">
      <alignment horizontal="center"/>
    </xf>
    <xf numFmtId="0" fontId="9" fillId="2" borderId="0" xfId="0" applyFont="1" applyFill="1" applyAlignment="1">
      <alignment horizontal="center"/>
    </xf>
    <xf numFmtId="0" fontId="4" fillId="2" borderId="6" xfId="0" applyFont="1" applyFill="1" applyBorder="1" applyAlignment="1">
      <alignment horizontal="left" vertical="top"/>
    </xf>
    <xf numFmtId="14" fontId="4" fillId="2" borderId="6" xfId="0" applyNumberFormat="1" applyFont="1" applyFill="1" applyBorder="1" applyAlignment="1">
      <alignment horizontal="center" vertical="top" wrapText="1"/>
    </xf>
    <xf numFmtId="0" fontId="4" fillId="2" borderId="0" xfId="0" applyFont="1" applyFill="1" applyBorder="1" applyAlignment="1">
      <alignment horizontal="left" vertical="top"/>
    </xf>
    <xf numFmtId="14" fontId="4" fillId="2" borderId="0" xfId="0" applyNumberFormat="1" applyFont="1" applyFill="1" applyBorder="1" applyAlignment="1">
      <alignment horizontal="center" vertical="top" wrapText="1"/>
    </xf>
    <xf numFmtId="0" fontId="5" fillId="2" borderId="7" xfId="0" applyFont="1" applyFill="1" applyBorder="1" applyAlignment="1">
      <alignment horizontal="left" vertical="top"/>
    </xf>
    <xf numFmtId="0" fontId="4" fillId="2" borderId="5" xfId="0" applyFont="1" applyFill="1" applyBorder="1" applyAlignment="1">
      <alignment horizontal="left" vertical="top"/>
    </xf>
    <xf numFmtId="14" fontId="4" fillId="2" borderId="5" xfId="0" applyNumberFormat="1" applyFont="1" applyFill="1" applyBorder="1" applyAlignment="1">
      <alignment horizontal="center" vertical="top" wrapText="1"/>
    </xf>
    <xf numFmtId="0" fontId="4" fillId="2" borderId="3" xfId="0" applyFont="1" applyFill="1" applyBorder="1" applyAlignment="1">
      <alignment horizontal="left" vertical="top"/>
    </xf>
    <xf numFmtId="14" fontId="4" fillId="2" borderId="3" xfId="0" applyNumberFormat="1" applyFont="1" applyFill="1" applyBorder="1" applyAlignment="1">
      <alignment horizontal="center" vertical="top" wrapText="1"/>
    </xf>
    <xf numFmtId="0" fontId="20" fillId="0" borderId="0" xfId="2" applyAlignment="1" applyProtection="1"/>
    <xf numFmtId="0" fontId="5" fillId="2" borderId="7" xfId="0" applyFont="1" applyFill="1" applyBorder="1" applyAlignment="1">
      <alignment horizontal="center" wrapText="1"/>
    </xf>
    <xf numFmtId="0" fontId="5" fillId="2" borderId="7" xfId="0" applyFont="1" applyFill="1" applyBorder="1" applyAlignment="1">
      <alignment horizontal="justify" wrapText="1"/>
    </xf>
    <xf numFmtId="0" fontId="5" fillId="2" borderId="7" xfId="0" applyFont="1" applyFill="1" applyBorder="1" applyAlignment="1">
      <alignment horizontal="justify"/>
    </xf>
    <xf numFmtId="0" fontId="5" fillId="2" borderId="0" xfId="0" applyFont="1" applyFill="1" applyBorder="1" applyAlignment="1">
      <alignment horizontal="justify"/>
    </xf>
    <xf numFmtId="0" fontId="5" fillId="2" borderId="0" xfId="0" applyFont="1" applyFill="1" applyBorder="1" applyAlignment="1">
      <alignment horizontal="center"/>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10" fontId="4" fillId="2" borderId="0" xfId="0" applyNumberFormat="1" applyFont="1" applyFill="1" applyBorder="1" applyAlignment="1">
      <alignment horizontal="center" wrapText="1"/>
    </xf>
    <xf numFmtId="0" fontId="5" fillId="2" borderId="7" xfId="0" applyFont="1" applyFill="1" applyBorder="1" applyAlignment="1">
      <alignment horizontal="center"/>
    </xf>
    <xf numFmtId="0" fontId="4" fillId="2" borderId="0" xfId="0" applyFont="1" applyFill="1" applyBorder="1" applyAlignment="1">
      <alignment horizontal="justify" wrapText="1"/>
    </xf>
    <xf numFmtId="0" fontId="4" fillId="2" borderId="5" xfId="0" applyFont="1" applyFill="1" applyBorder="1" applyAlignment="1">
      <alignment horizontal="justify" wrapText="1"/>
    </xf>
    <xf numFmtId="0" fontId="13" fillId="2" borderId="5" xfId="0" applyFont="1" applyFill="1" applyBorder="1" applyAlignment="1">
      <alignment horizontal="left" wrapText="1"/>
    </xf>
    <xf numFmtId="0" fontId="5" fillId="2" borderId="7"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3" xfId="0" applyFont="1" applyFill="1" applyBorder="1" applyAlignment="1">
      <alignment horizontal="left" wrapText="1"/>
    </xf>
    <xf numFmtId="10" fontId="4" fillId="2" borderId="3" xfId="0" applyNumberFormat="1" applyFont="1" applyFill="1" applyBorder="1" applyAlignment="1">
      <alignment horizontal="center" wrapText="1"/>
    </xf>
    <xf numFmtId="0" fontId="5" fillId="2" borderId="3" xfId="0" applyFont="1" applyFill="1" applyBorder="1" applyAlignment="1">
      <alignment horizontal="center" wrapText="1"/>
    </xf>
    <xf numFmtId="0" fontId="5" fillId="2" borderId="3" xfId="0" applyFont="1" applyFill="1" applyBorder="1" applyAlignment="1">
      <alignment horizontal="center"/>
    </xf>
    <xf numFmtId="0" fontId="4" fillId="2" borderId="0" xfId="0" applyFont="1" applyFill="1" applyBorder="1" applyAlignment="1">
      <alignment horizontal="right"/>
    </xf>
    <xf numFmtId="3" fontId="4" fillId="2" borderId="0" xfId="0" applyNumberFormat="1" applyFont="1" applyFill="1" applyBorder="1" applyAlignment="1">
      <alignment horizontal="right"/>
    </xf>
    <xf numFmtId="0" fontId="4" fillId="2" borderId="0" xfId="0" applyFont="1" applyFill="1" applyBorder="1" applyAlignment="1">
      <alignment horizontal="left"/>
    </xf>
    <xf numFmtId="9" fontId="4" fillId="2" borderId="0" xfId="0" applyNumberFormat="1" applyFont="1" applyFill="1" applyBorder="1" applyAlignment="1">
      <alignment horizontal="center" wrapText="1"/>
    </xf>
    <xf numFmtId="0" fontId="4" fillId="2" borderId="6" xfId="0" applyFont="1" applyFill="1" applyBorder="1" applyAlignment="1">
      <alignment horizontal="left" wrapText="1"/>
    </xf>
    <xf numFmtId="0" fontId="3" fillId="2" borderId="6" xfId="0" applyFont="1" applyFill="1" applyBorder="1" applyAlignment="1">
      <alignment wrapText="1"/>
    </xf>
    <xf numFmtId="0" fontId="4" fillId="2" borderId="3" xfId="0" applyFont="1" applyFill="1" applyBorder="1" applyAlignment="1">
      <alignment horizontal="center" vertical="top" wrapText="1"/>
    </xf>
    <xf numFmtId="0" fontId="23" fillId="0" borderId="0" xfId="0" applyFont="1"/>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4" fillId="2" borderId="0" xfId="0" applyFont="1" applyFill="1" applyBorder="1" applyAlignment="1">
      <alignment horizontal="left"/>
    </xf>
    <xf numFmtId="0" fontId="24" fillId="0" borderId="0" xfId="0" applyFont="1"/>
    <xf numFmtId="0" fontId="25" fillId="0" borderId="0" xfId="0" applyFont="1"/>
    <xf numFmtId="172" fontId="4" fillId="2" borderId="5" xfId="0" applyNumberFormat="1" applyFont="1" applyFill="1" applyBorder="1" applyAlignment="1">
      <alignment horizontal="center"/>
    </xf>
    <xf numFmtId="172" fontId="4" fillId="2" borderId="0" xfId="0" applyNumberFormat="1" applyFont="1" applyFill="1" applyBorder="1" applyAlignment="1">
      <alignment horizontal="center"/>
    </xf>
    <xf numFmtId="172" fontId="4" fillId="2" borderId="3" xfId="0" applyNumberFormat="1" applyFont="1" applyFill="1" applyBorder="1" applyAlignment="1">
      <alignment horizontal="center"/>
    </xf>
    <xf numFmtId="172" fontId="5" fillId="2" borderId="6" xfId="0" applyNumberFormat="1" applyFont="1" applyFill="1" applyBorder="1" applyAlignment="1">
      <alignment horizontal="center"/>
    </xf>
    <xf numFmtId="168" fontId="4" fillId="2" borderId="5" xfId="0" applyNumberFormat="1" applyFont="1" applyFill="1" applyBorder="1" applyAlignment="1">
      <alignment horizontal="center" vertical="top" wrapText="1"/>
    </xf>
    <xf numFmtId="168" fontId="4" fillId="2" borderId="0" xfId="0" applyNumberFormat="1" applyFont="1" applyFill="1" applyBorder="1" applyAlignment="1">
      <alignment horizontal="center" vertical="top" wrapText="1"/>
    </xf>
    <xf numFmtId="168" fontId="4" fillId="2" borderId="6" xfId="0" applyNumberFormat="1" applyFont="1" applyFill="1" applyBorder="1" applyAlignment="1">
      <alignment horizontal="center" vertical="top" wrapText="1"/>
    </xf>
    <xf numFmtId="0" fontId="6" fillId="2" borderId="4" xfId="0" applyFont="1" applyFill="1" applyBorder="1"/>
    <xf numFmtId="0" fontId="6" fillId="2" borderId="3" xfId="0" applyFont="1" applyFill="1" applyBorder="1" applyAlignment="1">
      <alignment wrapText="1"/>
    </xf>
    <xf numFmtId="168" fontId="4" fillId="2" borderId="5" xfId="0" applyNumberFormat="1" applyFont="1" applyFill="1" applyBorder="1" applyAlignment="1">
      <alignment horizontal="right" vertical="top" wrapText="1"/>
    </xf>
    <xf numFmtId="168" fontId="4" fillId="2" borderId="0" xfId="0" applyNumberFormat="1" applyFont="1" applyFill="1" applyBorder="1" applyAlignment="1">
      <alignment horizontal="right" vertical="top" wrapText="1"/>
    </xf>
    <xf numFmtId="168" fontId="4" fillId="2" borderId="3" xfId="0" applyNumberFormat="1" applyFont="1" applyFill="1" applyBorder="1" applyAlignment="1">
      <alignment horizontal="right" vertical="top" wrapText="1"/>
    </xf>
    <xf numFmtId="168" fontId="5" fillId="2" borderId="3" xfId="0" applyNumberFormat="1" applyFont="1" applyFill="1" applyBorder="1" applyAlignment="1">
      <alignment horizontal="right" vertical="top" wrapText="1"/>
    </xf>
    <xf numFmtId="168" fontId="5" fillId="2" borderId="6" xfId="0" applyNumberFormat="1" applyFont="1" applyFill="1" applyBorder="1" applyAlignment="1">
      <alignment horizontal="right" vertical="top" wrapText="1"/>
    </xf>
    <xf numFmtId="168" fontId="4" fillId="2" borderId="6" xfId="0" applyNumberFormat="1" applyFont="1" applyFill="1" applyBorder="1" applyAlignment="1">
      <alignment horizontal="justify" wrapText="1"/>
    </xf>
    <xf numFmtId="168" fontId="4" fillId="2" borderId="5" xfId="0" applyNumberFormat="1" applyFont="1" applyFill="1" applyBorder="1" applyAlignment="1">
      <alignment horizontal="center"/>
    </xf>
    <xf numFmtId="168" fontId="4" fillId="2" borderId="5" xfId="0" applyNumberFormat="1" applyFont="1" applyFill="1" applyBorder="1" applyAlignment="1">
      <alignment horizontal="center" wrapText="1"/>
    </xf>
    <xf numFmtId="168" fontId="4" fillId="2" borderId="0" xfId="0" applyNumberFormat="1" applyFont="1" applyFill="1" applyBorder="1" applyAlignment="1">
      <alignment horizontal="center"/>
    </xf>
    <xf numFmtId="168" fontId="4" fillId="2" borderId="0" xfId="0" applyNumberFormat="1" applyFont="1" applyFill="1" applyBorder="1" applyAlignment="1">
      <alignment horizontal="center" wrapText="1"/>
    </xf>
    <xf numFmtId="168" fontId="4" fillId="2" borderId="6" xfId="0" applyNumberFormat="1" applyFont="1" applyFill="1" applyBorder="1" applyAlignment="1">
      <alignment horizontal="center"/>
    </xf>
    <xf numFmtId="168" fontId="4" fillId="2" borderId="6" xfId="0" applyNumberFormat="1" applyFont="1" applyFill="1" applyBorder="1" applyAlignment="1">
      <alignment horizontal="center" wrapText="1"/>
    </xf>
    <xf numFmtId="3" fontId="17" fillId="2" borderId="6" xfId="0" applyNumberFormat="1" applyFont="1" applyFill="1" applyBorder="1" applyAlignment="1">
      <alignment horizontal="center"/>
    </xf>
    <xf numFmtId="9" fontId="17" fillId="2" borderId="6" xfId="0" applyNumberFormat="1" applyFont="1" applyFill="1" applyBorder="1" applyAlignment="1">
      <alignment horizontal="center" wrapText="1"/>
    </xf>
    <xf numFmtId="0" fontId="17" fillId="2" borderId="6" xfId="0" applyFont="1" applyFill="1" applyBorder="1" applyAlignment="1">
      <alignment horizontal="center" wrapText="1"/>
    </xf>
    <xf numFmtId="0" fontId="4" fillId="2" borderId="4" xfId="0" applyFont="1" applyFill="1" applyBorder="1" applyAlignment="1">
      <alignment horizontal="justify" wrapText="1"/>
    </xf>
    <xf numFmtId="0" fontId="13" fillId="2" borderId="4" xfId="0" applyFont="1" applyFill="1" applyBorder="1" applyAlignment="1">
      <alignment horizontal="left" wrapText="1"/>
    </xf>
    <xf numFmtId="0" fontId="4" fillId="2" borderId="11" xfId="0" applyFont="1" applyFill="1" applyBorder="1" applyAlignment="1">
      <alignment horizontal="justify" wrapText="1"/>
    </xf>
    <xf numFmtId="0" fontId="13" fillId="2" borderId="11" xfId="0" applyFont="1" applyFill="1" applyBorder="1" applyAlignment="1">
      <alignment horizontal="left" wrapText="1"/>
    </xf>
    <xf numFmtId="0" fontId="4" fillId="2" borderId="11" xfId="0" applyFont="1" applyFill="1" applyBorder="1" applyAlignment="1">
      <alignment horizontal="left" wrapText="1"/>
    </xf>
    <xf numFmtId="0" fontId="13" fillId="2" borderId="3" xfId="0" applyFont="1" applyFill="1" applyBorder="1" applyAlignment="1">
      <alignment horizontal="left" wrapText="1"/>
    </xf>
    <xf numFmtId="0" fontId="5" fillId="2" borderId="7" xfId="0" applyFont="1" applyFill="1" applyBorder="1" applyAlignment="1">
      <alignment vertical="center" wrapText="1"/>
    </xf>
    <xf numFmtId="0" fontId="5"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6" fillId="2" borderId="6" xfId="0" applyFont="1" applyFill="1" applyBorder="1" applyAlignment="1">
      <alignment horizontal="justify" wrapText="1"/>
    </xf>
    <xf numFmtId="0" fontId="4" fillId="2" borderId="6" xfId="0" applyFont="1" applyFill="1" applyBorder="1" applyAlignment="1">
      <alignment horizontal="justify" wrapText="1"/>
    </xf>
    <xf numFmtId="0" fontId="5" fillId="0" borderId="7" xfId="0" applyFont="1" applyBorder="1" applyAlignment="1">
      <alignment horizontal="justify" wrapText="1"/>
    </xf>
    <xf numFmtId="0" fontId="26" fillId="2" borderId="0" xfId="0" applyFont="1" applyFill="1" applyBorder="1" applyAlignment="1">
      <alignment horizontal="justify" wrapText="1"/>
    </xf>
    <xf numFmtId="0" fontId="26" fillId="2" borderId="5" xfId="0" applyFont="1" applyFill="1" applyBorder="1" applyAlignment="1">
      <alignment horizontal="justify" wrapText="1"/>
    </xf>
    <xf numFmtId="0" fontId="26" fillId="2" borderId="3" xfId="0" applyFont="1" applyFill="1" applyBorder="1" applyAlignment="1">
      <alignment horizontal="justify" wrapText="1"/>
    </xf>
    <xf numFmtId="0" fontId="4" fillId="2" borderId="1" xfId="0" applyFont="1" applyFill="1" applyBorder="1" applyAlignment="1">
      <alignment horizontal="left" wrapText="1"/>
    </xf>
    <xf numFmtId="0" fontId="29" fillId="2" borderId="0" xfId="0" applyFont="1" applyFill="1" applyBorder="1" applyAlignment="1">
      <alignment horizontal="left" wrapText="1"/>
    </xf>
    <xf numFmtId="0" fontId="28" fillId="2" borderId="2" xfId="0" applyFont="1" applyFill="1" applyBorder="1" applyAlignment="1">
      <alignment horizontal="center" wrapText="1"/>
    </xf>
    <xf numFmtId="0" fontId="5" fillId="2" borderId="2" xfId="0" applyFont="1" applyFill="1" applyBorder="1" applyAlignment="1">
      <alignment horizontal="center" wrapText="1"/>
    </xf>
    <xf numFmtId="0" fontId="29" fillId="2" borderId="4" xfId="0" applyFont="1" applyFill="1" applyBorder="1" applyAlignment="1">
      <alignment horizontal="left" wrapText="1"/>
    </xf>
    <xf numFmtId="0" fontId="28" fillId="2" borderId="2" xfId="0" applyFont="1" applyFill="1" applyBorder="1" applyAlignment="1">
      <alignment horizontal="left" wrapText="1"/>
    </xf>
    <xf numFmtId="0" fontId="5" fillId="2" borderId="2" xfId="0" applyFont="1" applyFill="1" applyBorder="1" applyAlignment="1">
      <alignment horizontal="left" wrapText="1"/>
    </xf>
    <xf numFmtId="0" fontId="30" fillId="2" borderId="7" xfId="0" applyFont="1" applyFill="1" applyBorder="1" applyAlignment="1">
      <alignment horizontal="left" vertical="top"/>
    </xf>
    <xf numFmtId="0" fontId="32" fillId="2" borderId="7" xfId="0" applyFont="1" applyFill="1" applyBorder="1" applyAlignment="1">
      <alignment horizontal="center" vertical="center" wrapText="1"/>
    </xf>
    <xf numFmtId="0" fontId="31" fillId="2" borderId="3" xfId="0" applyFont="1" applyFill="1" applyBorder="1" applyAlignment="1">
      <alignment horizontal="justify" vertical="top"/>
    </xf>
    <xf numFmtId="165" fontId="4" fillId="2" borderId="0" xfId="0" applyNumberFormat="1" applyFont="1" applyFill="1" applyBorder="1" applyAlignment="1">
      <alignment horizontal="justify"/>
    </xf>
    <xf numFmtId="165" fontId="4" fillId="2" borderId="6" xfId="0" applyNumberFormat="1" applyFont="1" applyFill="1" applyBorder="1" applyAlignment="1">
      <alignment horizontal="justify"/>
    </xf>
    <xf numFmtId="165" fontId="17" fillId="2" borderId="6" xfId="0" applyNumberFormat="1" applyFont="1" applyFill="1" applyBorder="1" applyAlignment="1">
      <alignment horizontal="right"/>
    </xf>
    <xf numFmtId="9" fontId="17" fillId="2" borderId="6" xfId="0" applyNumberFormat="1" applyFont="1" applyFill="1" applyBorder="1" applyAlignment="1">
      <alignment horizontal="center"/>
    </xf>
    <xf numFmtId="165" fontId="17" fillId="2" borderId="0" xfId="0" applyNumberFormat="1" applyFont="1" applyFill="1" applyBorder="1" applyAlignment="1">
      <alignment horizontal="center"/>
    </xf>
    <xf numFmtId="165" fontId="17" fillId="2" borderId="0" xfId="0" applyNumberFormat="1" applyFont="1" applyFill="1" applyBorder="1" applyAlignment="1">
      <alignment horizontal="center" wrapText="1"/>
    </xf>
    <xf numFmtId="0" fontId="17" fillId="2" borderId="0" xfId="0" applyFont="1" applyFill="1" applyBorder="1" applyAlignment="1">
      <alignment horizontal="center" wrapText="1"/>
    </xf>
    <xf numFmtId="165" fontId="22" fillId="2" borderId="6" xfId="0" applyNumberFormat="1" applyFont="1" applyFill="1" applyBorder="1" applyAlignment="1">
      <alignment horizontal="center"/>
    </xf>
    <xf numFmtId="165" fontId="22" fillId="2" borderId="6" xfId="0" applyNumberFormat="1" applyFont="1" applyFill="1" applyBorder="1" applyAlignment="1">
      <alignment horizontal="center" wrapText="1"/>
    </xf>
    <xf numFmtId="165" fontId="17" fillId="2" borderId="5" xfId="0" applyNumberFormat="1" applyFont="1" applyFill="1" applyBorder="1" applyAlignment="1">
      <alignment horizontal="center"/>
    </xf>
    <xf numFmtId="165" fontId="17" fillId="2" borderId="5" xfId="0" applyNumberFormat="1" applyFont="1" applyFill="1" applyBorder="1" applyAlignment="1">
      <alignment horizontal="center" wrapText="1"/>
    </xf>
    <xf numFmtId="165" fontId="17" fillId="2" borderId="3" xfId="0" applyNumberFormat="1" applyFont="1" applyFill="1" applyBorder="1" applyAlignment="1">
      <alignment horizontal="center"/>
    </xf>
    <xf numFmtId="165" fontId="17" fillId="2" borderId="3" xfId="0" applyNumberFormat="1" applyFont="1" applyFill="1" applyBorder="1" applyAlignment="1">
      <alignment horizontal="center" wrapText="1"/>
    </xf>
    <xf numFmtId="165" fontId="17" fillId="2" borderId="0" xfId="0" applyNumberFormat="1" applyFont="1" applyFill="1" applyBorder="1" applyAlignment="1">
      <alignment horizontal="right" wrapText="1"/>
    </xf>
    <xf numFmtId="0" fontId="17" fillId="2" borderId="0" xfId="0" applyFont="1" applyFill="1" applyBorder="1" applyAlignment="1">
      <alignment horizontal="justify" wrapText="1"/>
    </xf>
    <xf numFmtId="0" fontId="17" fillId="2" borderId="6" xfId="0" applyFont="1" applyFill="1" applyBorder="1" applyAlignment="1">
      <alignment horizontal="justify" wrapText="1"/>
    </xf>
    <xf numFmtId="0" fontId="5" fillId="0" borderId="4" xfId="0" applyFont="1" applyBorder="1" applyAlignment="1">
      <alignment horizontal="left" wrapText="1"/>
    </xf>
    <xf numFmtId="0" fontId="4" fillId="0" borderId="4" xfId="0" applyFont="1" applyBorder="1" applyAlignment="1">
      <alignment horizontal="left" wrapText="1"/>
    </xf>
    <xf numFmtId="0" fontId="4" fillId="2" borderId="12" xfId="0" applyFont="1" applyFill="1" applyBorder="1"/>
    <xf numFmtId="0" fontId="5" fillId="2" borderId="12" xfId="0" applyFont="1" applyFill="1" applyBorder="1" applyAlignment="1">
      <alignment horizontal="center" wrapText="1"/>
    </xf>
    <xf numFmtId="164" fontId="4" fillId="2" borderId="15" xfId="0" applyNumberFormat="1" applyFont="1" applyFill="1" applyBorder="1" applyAlignment="1">
      <alignment horizontal="right"/>
    </xf>
    <xf numFmtId="9" fontId="12" fillId="2" borderId="16" xfId="0" applyNumberFormat="1" applyFont="1" applyFill="1" applyBorder="1" applyAlignment="1">
      <alignment horizontal="right"/>
    </xf>
    <xf numFmtId="0" fontId="12" fillId="2" borderId="16" xfId="0" applyFont="1" applyFill="1" applyBorder="1"/>
    <xf numFmtId="0" fontId="4" fillId="2" borderId="16" xfId="0" applyFont="1" applyFill="1" applyBorder="1"/>
    <xf numFmtId="9" fontId="12" fillId="2" borderId="1" xfId="0" applyNumberFormat="1" applyFont="1" applyFill="1" applyBorder="1" applyAlignment="1">
      <alignment horizontal="right"/>
    </xf>
    <xf numFmtId="0" fontId="4" fillId="2" borderId="1" xfId="0" applyFont="1" applyFill="1" applyBorder="1"/>
    <xf numFmtId="0" fontId="33" fillId="0" borderId="0" xfId="2" applyFont="1" applyAlignment="1" applyProtection="1"/>
    <xf numFmtId="0" fontId="33" fillId="0" borderId="0" xfId="2" applyFont="1" applyAlignment="1" applyProtection="1">
      <alignment horizontal="left"/>
    </xf>
    <xf numFmtId="0" fontId="5" fillId="2" borderId="7" xfId="0" applyFont="1" applyFill="1" applyBorder="1" applyAlignment="1">
      <alignment horizontal="center" wrapText="1"/>
    </xf>
    <xf numFmtId="0" fontId="5" fillId="2" borderId="7" xfId="0" applyFont="1" applyFill="1" applyBorder="1" applyAlignment="1">
      <alignment horizontal="justify" wrapText="1"/>
    </xf>
    <xf numFmtId="0" fontId="5" fillId="2" borderId="7" xfId="0" applyFont="1" applyFill="1" applyBorder="1" applyAlignment="1">
      <alignment horizontal="justify"/>
    </xf>
    <xf numFmtId="0" fontId="4" fillId="2" borderId="5" xfId="0" applyFont="1" applyFill="1" applyBorder="1" applyAlignment="1">
      <alignment horizontal="left"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left" wrapText="1"/>
    </xf>
    <xf numFmtId="0" fontId="4" fillId="2" borderId="0" xfId="0" applyFont="1" applyFill="1" applyBorder="1" applyAlignment="1">
      <alignment horizontal="left"/>
    </xf>
    <xf numFmtId="164" fontId="4" fillId="2" borderId="0" xfId="0" applyNumberFormat="1" applyFont="1" applyFill="1" applyBorder="1" applyAlignment="1">
      <alignment horizontal="center"/>
    </xf>
    <xf numFmtId="9" fontId="4" fillId="2" borderId="0" xfId="0" applyNumberFormat="1" applyFont="1" applyFill="1" applyBorder="1" applyAlignment="1">
      <alignment horizontal="center" wrapText="1"/>
    </xf>
    <xf numFmtId="165" fontId="4" fillId="2" borderId="0" xfId="0" applyNumberFormat="1" applyFont="1" applyFill="1" applyBorder="1" applyAlignment="1">
      <alignment horizontal="center" wrapText="1"/>
    </xf>
    <xf numFmtId="0" fontId="4" fillId="2" borderId="5" xfId="0" applyFont="1" applyFill="1" applyBorder="1" applyAlignment="1">
      <alignment horizontal="justify" wrapText="1"/>
    </xf>
    <xf numFmtId="0" fontId="4" fillId="2" borderId="3" xfId="0" applyFont="1" applyFill="1" applyBorder="1" applyAlignment="1">
      <alignment horizontal="justify" wrapText="1"/>
    </xf>
    <xf numFmtId="0" fontId="4" fillId="2" borderId="0" xfId="0" applyFont="1" applyFill="1" applyBorder="1" applyAlignment="1">
      <alignment horizontal="justify" wrapText="1"/>
    </xf>
    <xf numFmtId="0" fontId="6" fillId="2" borderId="0" xfId="0" applyFont="1" applyFill="1"/>
    <xf numFmtId="0" fontId="6" fillId="2" borderId="6" xfId="0" applyFont="1" applyFill="1" applyBorder="1"/>
    <xf numFmtId="0" fontId="7" fillId="2" borderId="6" xfId="0" applyFont="1" applyFill="1" applyBorder="1"/>
    <xf numFmtId="0" fontId="6" fillId="2" borderId="3" xfId="0" applyFont="1" applyFill="1" applyBorder="1"/>
    <xf numFmtId="173" fontId="0" fillId="0" borderId="0" xfId="0" applyNumberFormat="1"/>
    <xf numFmtId="0" fontId="37" fillId="0" borderId="0" xfId="0" applyFont="1"/>
    <xf numFmtId="0" fontId="35" fillId="2" borderId="0" xfId="0" applyFont="1" applyFill="1" applyBorder="1"/>
    <xf numFmtId="168" fontId="6" fillId="2" borderId="0" xfId="4" applyNumberFormat="1" applyFont="1" applyFill="1" applyBorder="1"/>
    <xf numFmtId="173" fontId="6" fillId="2" borderId="0" xfId="1" applyNumberFormat="1" applyFont="1" applyFill="1" applyBorder="1"/>
    <xf numFmtId="0" fontId="35" fillId="2" borderId="6" xfId="0" applyFont="1" applyFill="1" applyBorder="1" applyAlignment="1">
      <alignment wrapText="1"/>
    </xf>
    <xf numFmtId="168" fontId="6" fillId="2" borderId="6" xfId="4" applyNumberFormat="1" applyFont="1" applyFill="1" applyBorder="1"/>
    <xf numFmtId="173" fontId="6" fillId="2" borderId="6" xfId="1" applyNumberFormat="1" applyFont="1" applyFill="1" applyBorder="1"/>
    <xf numFmtId="173" fontId="6" fillId="2" borderId="0" xfId="0" applyNumberFormat="1" applyFont="1" applyFill="1" applyBorder="1"/>
    <xf numFmtId="173" fontId="6" fillId="2" borderId="6" xfId="0" applyNumberFormat="1" applyFont="1" applyFill="1" applyBorder="1"/>
    <xf numFmtId="0" fontId="35" fillId="2" borderId="5" xfId="0" applyFont="1" applyFill="1" applyBorder="1"/>
    <xf numFmtId="168" fontId="6" fillId="2" borderId="5" xfId="4" applyNumberFormat="1" applyFont="1" applyFill="1" applyBorder="1"/>
    <xf numFmtId="173" fontId="6" fillId="2" borderId="5" xfId="1" applyNumberFormat="1" applyFont="1" applyFill="1" applyBorder="1"/>
    <xf numFmtId="173" fontId="6" fillId="2" borderId="5" xfId="0" applyNumberFormat="1" applyFont="1" applyFill="1" applyBorder="1"/>
    <xf numFmtId="0" fontId="7" fillId="2" borderId="10" xfId="0" applyFont="1" applyFill="1" applyBorder="1"/>
    <xf numFmtId="0" fontId="6" fillId="2" borderId="0" xfId="0" applyFont="1" applyFill="1" applyBorder="1" applyAlignment="1">
      <alignment horizontal="left"/>
    </xf>
    <xf numFmtId="0" fontId="6" fillId="2" borderId="0" xfId="0" applyNumberFormat="1" applyFont="1" applyFill="1" applyBorder="1"/>
    <xf numFmtId="172" fontId="6" fillId="2" borderId="0" xfId="0" applyNumberFormat="1" applyFont="1" applyFill="1" applyBorder="1"/>
    <xf numFmtId="0" fontId="7" fillId="3" borderId="7" xfId="0" applyFont="1" applyFill="1" applyBorder="1" applyAlignment="1">
      <alignment horizontal="center" vertical="center" wrapText="1"/>
    </xf>
    <xf numFmtId="0" fontId="6" fillId="2" borderId="6" xfId="0" applyFont="1" applyFill="1" applyBorder="1" applyAlignment="1">
      <alignment horizontal="left"/>
    </xf>
    <xf numFmtId="0" fontId="6" fillId="2" borderId="6" xfId="0" applyNumberFormat="1" applyFont="1" applyFill="1" applyBorder="1"/>
    <xf numFmtId="0" fontId="6" fillId="2" borderId="5" xfId="0" applyNumberFormat="1" applyFont="1" applyFill="1" applyBorder="1"/>
    <xf numFmtId="172" fontId="6" fillId="2" borderId="5" xfId="0" applyNumberFormat="1" applyFont="1" applyFill="1" applyBorder="1"/>
    <xf numFmtId="0" fontId="7" fillId="3" borderId="3" xfId="0" applyFont="1" applyFill="1" applyBorder="1" applyAlignment="1">
      <alignment horizontal="left"/>
    </xf>
    <xf numFmtId="172" fontId="7" fillId="3" borderId="3" xfId="0" applyNumberFormat="1" applyFont="1" applyFill="1" applyBorder="1"/>
    <xf numFmtId="0" fontId="6" fillId="2" borderId="3" xfId="0" applyNumberFormat="1" applyFont="1" applyFill="1" applyBorder="1"/>
    <xf numFmtId="172" fontId="6" fillId="2" borderId="3" xfId="0" applyNumberFormat="1" applyFont="1" applyFill="1" applyBorder="1"/>
    <xf numFmtId="1" fontId="6" fillId="2" borderId="0" xfId="0" applyNumberFormat="1" applyFont="1" applyFill="1" applyBorder="1"/>
    <xf numFmtId="172" fontId="6" fillId="2" borderId="5" xfId="0" applyNumberFormat="1" applyFont="1" applyFill="1" applyBorder="1" applyAlignment="1">
      <alignment horizontal="left"/>
    </xf>
    <xf numFmtId="172" fontId="6" fillId="2" borderId="0" xfId="0" applyNumberFormat="1" applyFont="1" applyFill="1" applyBorder="1" applyAlignment="1">
      <alignment horizontal="left"/>
    </xf>
    <xf numFmtId="172" fontId="6" fillId="2" borderId="3" xfId="0" applyNumberFormat="1" applyFont="1" applyFill="1" applyBorder="1" applyAlignment="1">
      <alignment horizontal="left"/>
    </xf>
    <xf numFmtId="0" fontId="38" fillId="0" borderId="0" xfId="0" applyFont="1"/>
    <xf numFmtId="0" fontId="36" fillId="0" borderId="0" xfId="0" applyFont="1"/>
    <xf numFmtId="9" fontId="6" fillId="2" borderId="0" xfId="0" applyNumberFormat="1" applyFont="1" applyFill="1" applyBorder="1" applyAlignment="1">
      <alignment horizontal="center"/>
    </xf>
    <xf numFmtId="0" fontId="7" fillId="2" borderId="6" xfId="0" applyFont="1" applyFill="1" applyBorder="1" applyAlignment="1">
      <alignment horizontal="center"/>
    </xf>
    <xf numFmtId="173" fontId="7" fillId="2" borderId="6" xfId="0" applyNumberFormat="1" applyFont="1" applyFill="1" applyBorder="1" applyAlignment="1">
      <alignment horizontal="center"/>
    </xf>
    <xf numFmtId="9" fontId="7" fillId="2" borderId="6" xfId="0" applyNumberFormat="1" applyFont="1" applyFill="1" applyBorder="1" applyAlignment="1">
      <alignment horizontal="center"/>
    </xf>
    <xf numFmtId="173" fontId="6" fillId="2" borderId="0" xfId="0" applyNumberFormat="1" applyFont="1" applyFill="1" applyBorder="1" applyAlignment="1">
      <alignment horizontal="center"/>
    </xf>
    <xf numFmtId="9" fontId="6" fillId="2" borderId="0" xfId="4" applyNumberFormat="1" applyFont="1" applyFill="1" applyBorder="1" applyAlignment="1">
      <alignment horizontal="center"/>
    </xf>
    <xf numFmtId="173" fontId="6" fillId="2" borderId="5" xfId="0" applyNumberFormat="1" applyFont="1" applyFill="1" applyBorder="1" applyAlignment="1">
      <alignment horizontal="center"/>
    </xf>
    <xf numFmtId="9" fontId="6" fillId="2" borderId="5" xfId="0" applyNumberFormat="1" applyFont="1" applyFill="1" applyBorder="1" applyAlignment="1">
      <alignment horizontal="center"/>
    </xf>
    <xf numFmtId="9" fontId="6" fillId="2" borderId="5" xfId="4" applyNumberFormat="1" applyFont="1" applyFill="1" applyBorder="1" applyAlignment="1">
      <alignment horizontal="center"/>
    </xf>
    <xf numFmtId="173" fontId="6" fillId="2" borderId="3" xfId="0" applyNumberFormat="1" applyFont="1" applyFill="1" applyBorder="1" applyAlignment="1">
      <alignment horizontal="center"/>
    </xf>
    <xf numFmtId="9" fontId="6" fillId="2" borderId="3" xfId="0" applyNumberFormat="1" applyFont="1" applyFill="1" applyBorder="1" applyAlignment="1">
      <alignment horizontal="center"/>
    </xf>
    <xf numFmtId="9" fontId="6" fillId="2" borderId="3" xfId="4" applyNumberFormat="1" applyFont="1" applyFill="1" applyBorder="1" applyAlignment="1">
      <alignment horizontal="center"/>
    </xf>
    <xf numFmtId="0" fontId="7" fillId="2" borderId="7" xfId="0" applyFont="1" applyFill="1" applyBorder="1" applyAlignment="1">
      <alignment horizontal="center"/>
    </xf>
    <xf numFmtId="0" fontId="6" fillId="2" borderId="0" xfId="0" applyFont="1" applyFill="1" applyBorder="1" applyAlignment="1">
      <alignment wrapText="1"/>
    </xf>
    <xf numFmtId="1" fontId="6" fillId="2" borderId="0" xfId="0" applyNumberFormat="1" applyFont="1" applyFill="1" applyBorder="1" applyAlignment="1">
      <alignment horizontal="center"/>
    </xf>
    <xf numFmtId="0" fontId="6" fillId="2" borderId="6" xfId="0" applyFont="1" applyFill="1" applyBorder="1" applyAlignment="1">
      <alignment wrapText="1"/>
    </xf>
    <xf numFmtId="1" fontId="6" fillId="2" borderId="6" xfId="0" applyNumberFormat="1" applyFont="1" applyFill="1" applyBorder="1" applyAlignment="1">
      <alignment horizontal="center"/>
    </xf>
    <xf numFmtId="0" fontId="34" fillId="2" borderId="10" xfId="0" applyNumberFormat="1" applyFont="1" applyFill="1" applyBorder="1" applyAlignment="1" applyProtection="1">
      <alignment horizontal="center" vertical="center" wrapText="1"/>
    </xf>
    <xf numFmtId="0" fontId="34" fillId="2" borderId="10" xfId="0" applyNumberFormat="1" applyFont="1" applyFill="1" applyBorder="1" applyAlignment="1" applyProtection="1">
      <alignment horizontal="center" wrapText="1"/>
    </xf>
    <xf numFmtId="0" fontId="7" fillId="2" borderId="10" xfId="0" applyFont="1" applyFill="1" applyBorder="1" applyAlignment="1">
      <alignment horizontal="center" wrapText="1"/>
    </xf>
    <xf numFmtId="0" fontId="0" fillId="0" borderId="10" xfId="0" applyBorder="1"/>
    <xf numFmtId="0" fontId="7" fillId="0" borderId="0" xfId="0" applyFont="1" applyBorder="1"/>
    <xf numFmtId="1" fontId="6" fillId="2" borderId="0" xfId="0" applyNumberFormat="1" applyFont="1" applyFill="1" applyBorder="1" applyAlignment="1">
      <alignment horizontal="right"/>
    </xf>
    <xf numFmtId="1" fontId="39" fillId="2" borderId="0" xfId="0" applyNumberFormat="1" applyFont="1" applyFill="1" applyBorder="1"/>
    <xf numFmtId="1" fontId="6" fillId="2" borderId="6" xfId="1" applyNumberFormat="1" applyFont="1" applyFill="1" applyBorder="1" applyAlignment="1"/>
    <xf numFmtId="0" fontId="7" fillId="2" borderId="3" xfId="0" applyFont="1" applyFill="1" applyBorder="1" applyAlignment="1">
      <alignment horizontal="center"/>
    </xf>
    <xf numFmtId="0" fontId="7" fillId="2" borderId="5" xfId="0" applyFont="1" applyFill="1" applyBorder="1" applyAlignment="1">
      <alignment horizont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171" fontId="6" fillId="2" borderId="0" xfId="1" applyNumberFormat="1" applyFont="1" applyFill="1" applyBorder="1" applyAlignment="1">
      <alignment vertical="center"/>
    </xf>
    <xf numFmtId="171" fontId="6" fillId="2" borderId="6" xfId="0" applyNumberFormat="1" applyFont="1" applyFill="1" applyBorder="1" applyAlignment="1">
      <alignment vertical="center"/>
    </xf>
    <xf numFmtId="174" fontId="4" fillId="2" borderId="0" xfId="0" applyNumberFormat="1" applyFont="1" applyFill="1" applyBorder="1" applyAlignment="1">
      <alignment horizontal="center"/>
    </xf>
    <xf numFmtId="174" fontId="4" fillId="2" borderId="0" xfId="0" applyNumberFormat="1" applyFont="1" applyFill="1" applyBorder="1" applyAlignment="1">
      <alignment horizontal="center" wrapText="1"/>
    </xf>
    <xf numFmtId="9" fontId="4" fillId="2" borderId="0" xfId="4" applyFont="1" applyFill="1" applyBorder="1" applyAlignment="1">
      <alignment horizontal="center" wrapText="1"/>
    </xf>
    <xf numFmtId="174" fontId="4" fillId="2" borderId="6" xfId="0" applyNumberFormat="1" applyFont="1" applyFill="1" applyBorder="1" applyAlignment="1">
      <alignment horizontal="center"/>
    </xf>
    <xf numFmtId="174" fontId="4" fillId="2" borderId="6" xfId="0" applyNumberFormat="1" applyFont="1" applyFill="1" applyBorder="1" applyAlignment="1">
      <alignment horizontal="center" wrapText="1"/>
    </xf>
    <xf numFmtId="9" fontId="4" fillId="2" borderId="6" xfId="4" applyFont="1" applyFill="1" applyBorder="1" applyAlignment="1">
      <alignment horizontal="center" wrapText="1"/>
    </xf>
    <xf numFmtId="174" fontId="4" fillId="2" borderId="5" xfId="0" applyNumberFormat="1" applyFont="1" applyFill="1" applyBorder="1" applyAlignment="1">
      <alignment horizontal="center"/>
    </xf>
    <xf numFmtId="174" fontId="4" fillId="2" borderId="5" xfId="0" applyNumberFormat="1" applyFont="1" applyFill="1" applyBorder="1" applyAlignment="1">
      <alignment horizontal="center" wrapText="1"/>
    </xf>
    <xf numFmtId="9" fontId="4" fillId="2" borderId="5" xfId="4" applyFont="1" applyFill="1" applyBorder="1" applyAlignment="1">
      <alignment horizontal="center" wrapText="1"/>
    </xf>
    <xf numFmtId="175" fontId="4" fillId="2" borderId="0" xfId="0" applyNumberFormat="1" applyFont="1" applyFill="1" applyBorder="1" applyAlignment="1">
      <alignment horizontal="center" wrapText="1"/>
    </xf>
    <xf numFmtId="175" fontId="4" fillId="2" borderId="0" xfId="1" applyNumberFormat="1" applyFont="1" applyFill="1" applyBorder="1" applyAlignment="1">
      <alignment horizontal="justify"/>
    </xf>
    <xf numFmtId="175" fontId="4" fillId="2" borderId="0" xfId="1" applyNumberFormat="1" applyFont="1" applyFill="1" applyBorder="1" applyAlignment="1">
      <alignment horizontal="justify" wrapText="1"/>
    </xf>
    <xf numFmtId="175" fontId="4" fillId="2" borderId="6" xfId="1" applyNumberFormat="1" applyFont="1" applyFill="1" applyBorder="1" applyAlignment="1">
      <alignment horizontal="justify"/>
    </xf>
    <xf numFmtId="175" fontId="4" fillId="2" borderId="6" xfId="1" applyNumberFormat="1" applyFont="1" applyFill="1" applyBorder="1" applyAlignment="1">
      <alignment horizontal="justify" wrapText="1"/>
    </xf>
    <xf numFmtId="175" fontId="4" fillId="2" borderId="6" xfId="0" applyNumberFormat="1" applyFont="1" applyFill="1" applyBorder="1" applyAlignment="1">
      <alignment horizontal="center" wrapText="1"/>
    </xf>
    <xf numFmtId="17" fontId="40" fillId="2" borderId="17" xfId="5" applyNumberFormat="1" applyFont="1" applyFill="1" applyBorder="1"/>
    <xf numFmtId="174" fontId="35" fillId="2" borderId="0" xfId="3" applyNumberFormat="1" applyFont="1" applyFill="1" applyBorder="1" applyAlignment="1">
      <alignment horizontal="center"/>
    </xf>
    <xf numFmtId="176" fontId="35" fillId="2" borderId="0" xfId="5" applyNumberFormat="1" applyFont="1" applyFill="1" applyBorder="1" applyAlignment="1">
      <alignment horizontal="center"/>
    </xf>
    <xf numFmtId="4" fontId="35" fillId="2" borderId="0" xfId="0" applyNumberFormat="1" applyFont="1" applyFill="1" applyBorder="1" applyAlignment="1">
      <alignment horizontal="center"/>
    </xf>
    <xf numFmtId="17" fontId="40" fillId="2" borderId="18" xfId="5" applyNumberFormat="1" applyFont="1" applyFill="1" applyBorder="1"/>
    <xf numFmtId="174" fontId="35" fillId="2" borderId="6" xfId="3" applyNumberFormat="1" applyFont="1" applyFill="1" applyBorder="1" applyAlignment="1">
      <alignment horizontal="center"/>
    </xf>
    <xf numFmtId="176" fontId="35" fillId="2" borderId="6" xfId="0" applyNumberFormat="1" applyFont="1" applyFill="1" applyBorder="1" applyAlignment="1">
      <alignment horizontal="center"/>
    </xf>
    <xf numFmtId="0" fontId="28" fillId="2" borderId="6" xfId="0" applyFont="1" applyFill="1" applyBorder="1" applyAlignment="1">
      <alignment horizontal="justify" wrapText="1"/>
    </xf>
    <xf numFmtId="0" fontId="28" fillId="2" borderId="10" xfId="0" applyFont="1" applyFill="1" applyBorder="1" applyAlignment="1">
      <alignment horizontal="justify" wrapText="1"/>
    </xf>
    <xf numFmtId="177" fontId="4" fillId="2" borderId="5" xfId="0" applyNumberFormat="1" applyFont="1" applyFill="1" applyBorder="1" applyAlignment="1">
      <alignment horizontal="right"/>
    </xf>
    <xf numFmtId="177" fontId="4" fillId="2" borderId="3" xfId="0" applyNumberFormat="1" applyFont="1" applyFill="1" applyBorder="1" applyAlignment="1">
      <alignment horizontal="right"/>
    </xf>
    <xf numFmtId="3" fontId="41" fillId="0" borderId="0" xfId="0" applyNumberFormat="1" applyFont="1" applyFill="1" applyBorder="1" applyAlignment="1">
      <alignment horizontal="right"/>
    </xf>
    <xf numFmtId="177" fontId="5" fillId="2" borderId="6" xfId="0" applyNumberFormat="1" applyFont="1" applyFill="1" applyBorder="1" applyAlignment="1">
      <alignment horizontal="right"/>
    </xf>
    <xf numFmtId="168" fontId="4" fillId="2" borderId="5" xfId="0" applyNumberFormat="1" applyFont="1" applyFill="1" applyBorder="1" applyAlignment="1">
      <alignment horizontal="right"/>
    </xf>
    <xf numFmtId="168" fontId="17" fillId="2" borderId="5" xfId="0" applyNumberFormat="1" applyFont="1" applyFill="1" applyBorder="1" applyAlignment="1">
      <alignment horizontal="right"/>
    </xf>
    <xf numFmtId="168" fontId="17" fillId="2" borderId="3" xfId="0" applyNumberFormat="1" applyFont="1" applyFill="1" applyBorder="1" applyAlignment="1">
      <alignment horizontal="right"/>
    </xf>
    <xf numFmtId="168" fontId="5" fillId="2" borderId="6" xfId="0" applyNumberFormat="1" applyFont="1" applyFill="1" applyBorder="1" applyAlignment="1">
      <alignment horizontal="right"/>
    </xf>
    <xf numFmtId="168" fontId="22" fillId="2" borderId="6" xfId="0" applyNumberFormat="1" applyFont="1" applyFill="1" applyBorder="1" applyAlignment="1">
      <alignment horizontal="right"/>
    </xf>
    <xf numFmtId="168" fontId="4" fillId="2" borderId="3" xfId="0" applyNumberFormat="1" applyFont="1" applyFill="1" applyBorder="1" applyAlignment="1">
      <alignment horizontal="right"/>
    </xf>
    <xf numFmtId="171" fontId="4" fillId="2" borderId="5" xfId="1" applyNumberFormat="1" applyFont="1" applyFill="1" applyBorder="1" applyAlignment="1">
      <alignment horizontal="justify" wrapText="1"/>
    </xf>
    <xf numFmtId="171" fontId="4" fillId="2" borderId="0" xfId="1" applyNumberFormat="1" applyFont="1" applyFill="1" applyBorder="1" applyAlignment="1">
      <alignment horizontal="justify" wrapText="1"/>
    </xf>
    <xf numFmtId="171" fontId="4" fillId="2" borderId="3" xfId="1" applyNumberFormat="1" applyFont="1" applyFill="1" applyBorder="1" applyAlignment="1">
      <alignment horizontal="justify" wrapText="1"/>
    </xf>
    <xf numFmtId="171" fontId="5" fillId="2" borderId="4" xfId="1" applyNumberFormat="1" applyFont="1" applyFill="1" applyBorder="1" applyAlignment="1">
      <alignment horizontal="justify" wrapText="1"/>
    </xf>
    <xf numFmtId="171" fontId="5" fillId="2" borderId="6" xfId="1" applyNumberFormat="1" applyFont="1" applyFill="1" applyBorder="1" applyAlignment="1">
      <alignment horizontal="justify" wrapText="1"/>
    </xf>
    <xf numFmtId="165" fontId="4" fillId="2" borderId="5" xfId="0" applyNumberFormat="1" applyFont="1" applyFill="1" applyBorder="1" applyAlignment="1">
      <alignment horizontal="right" wrapText="1"/>
    </xf>
    <xf numFmtId="164" fontId="17" fillId="2" borderId="5" xfId="0" applyNumberFormat="1" applyFont="1" applyFill="1" applyBorder="1" applyAlignment="1">
      <alignment horizontal="right"/>
    </xf>
    <xf numFmtId="173" fontId="4" fillId="2" borderId="5" xfId="0" applyNumberFormat="1" applyFont="1" applyFill="1" applyBorder="1" applyAlignment="1">
      <alignment horizontal="right" vertical="top"/>
    </xf>
    <xf numFmtId="173" fontId="4" fillId="2" borderId="0" xfId="0" applyNumberFormat="1" applyFont="1" applyFill="1" applyBorder="1" applyAlignment="1">
      <alignment horizontal="right" vertical="top"/>
    </xf>
    <xf numFmtId="173" fontId="4" fillId="2" borderId="3" xfId="0" applyNumberFormat="1" applyFont="1" applyFill="1" applyBorder="1" applyAlignment="1">
      <alignment horizontal="right" vertical="top"/>
    </xf>
    <xf numFmtId="173" fontId="5" fillId="2" borderId="4" xfId="0" applyNumberFormat="1" applyFont="1" applyFill="1" applyBorder="1" applyAlignment="1">
      <alignment horizontal="right" vertical="top"/>
    </xf>
    <xf numFmtId="173" fontId="4" fillId="2" borderId="5" xfId="0" applyNumberFormat="1" applyFont="1" applyFill="1" applyBorder="1" applyAlignment="1">
      <alignment horizontal="right"/>
    </xf>
    <xf numFmtId="173" fontId="4" fillId="2" borderId="0" xfId="0" applyNumberFormat="1" applyFont="1" applyFill="1" applyBorder="1" applyAlignment="1">
      <alignment horizontal="right"/>
    </xf>
    <xf numFmtId="173" fontId="4" fillId="2" borderId="3" xfId="0" applyNumberFormat="1" applyFont="1" applyFill="1" applyBorder="1" applyAlignment="1">
      <alignment horizontal="right"/>
    </xf>
    <xf numFmtId="173" fontId="5" fillId="2" borderId="4" xfId="0" applyNumberFormat="1" applyFont="1" applyFill="1" applyBorder="1" applyAlignment="1">
      <alignment horizontal="right"/>
    </xf>
    <xf numFmtId="173" fontId="5" fillId="2" borderId="6" xfId="0" applyNumberFormat="1" applyFont="1" applyFill="1" applyBorder="1" applyAlignment="1">
      <alignment horizontal="right"/>
    </xf>
    <xf numFmtId="0" fontId="5" fillId="2" borderId="6" xfId="0" applyFont="1" applyFill="1" applyBorder="1" applyAlignment="1"/>
    <xf numFmtId="9" fontId="17" fillId="2" borderId="6" xfId="0" applyNumberFormat="1" applyFont="1" applyFill="1" applyBorder="1" applyAlignment="1">
      <alignment horizontal="right" wrapText="1"/>
    </xf>
    <xf numFmtId="165" fontId="4" fillId="2" borderId="0" xfId="0" applyNumberFormat="1" applyFont="1" applyFill="1" applyBorder="1" applyAlignment="1">
      <alignment horizontal="center" wrapText="1"/>
    </xf>
    <xf numFmtId="165" fontId="0" fillId="0" borderId="0" xfId="0" applyNumberFormat="1"/>
    <xf numFmtId="175" fontId="5" fillId="2" borderId="3" xfId="0" applyNumberFormat="1" applyFont="1" applyFill="1" applyBorder="1" applyAlignment="1">
      <alignment horizontal="right"/>
    </xf>
    <xf numFmtId="175" fontId="4" fillId="2" borderId="5" xfId="0" applyNumberFormat="1" applyFont="1" applyFill="1" applyBorder="1" applyAlignment="1">
      <alignment horizontal="right"/>
    </xf>
    <xf numFmtId="175" fontId="4" fillId="2" borderId="0" xfId="0" applyNumberFormat="1" applyFont="1" applyFill="1" applyBorder="1" applyAlignment="1">
      <alignment horizontal="right"/>
    </xf>
    <xf numFmtId="0" fontId="4" fillId="2" borderId="0" xfId="0" applyFont="1" applyFill="1" applyBorder="1" applyAlignment="1">
      <alignment horizontal="justify" wrapText="1"/>
    </xf>
    <xf numFmtId="173" fontId="4" fillId="2" borderId="5" xfId="0" applyNumberFormat="1" applyFont="1" applyFill="1" applyBorder="1" applyAlignment="1">
      <alignment horizontal="justify" wrapText="1"/>
    </xf>
    <xf numFmtId="173" fontId="4" fillId="2" borderId="0" xfId="0" applyNumberFormat="1" applyFont="1" applyFill="1" applyBorder="1" applyAlignment="1">
      <alignment horizontal="justify" wrapText="1"/>
    </xf>
    <xf numFmtId="173" fontId="4" fillId="2" borderId="5" xfId="0" applyNumberFormat="1" applyFont="1" applyFill="1" applyBorder="1" applyAlignment="1">
      <alignment horizontal="right" wrapText="1"/>
    </xf>
    <xf numFmtId="9" fontId="4" fillId="2" borderId="5" xfId="0" applyNumberFormat="1" applyFont="1" applyFill="1" applyBorder="1" applyAlignment="1">
      <alignment horizontal="right" wrapText="1"/>
    </xf>
    <xf numFmtId="173" fontId="4" fillId="2" borderId="0" xfId="0" applyNumberFormat="1" applyFont="1" applyFill="1" applyBorder="1" applyAlignment="1">
      <alignment horizontal="right" wrapText="1"/>
    </xf>
    <xf numFmtId="173" fontId="4" fillId="2" borderId="3" xfId="0" applyNumberFormat="1" applyFont="1" applyFill="1" applyBorder="1" applyAlignment="1">
      <alignment horizontal="right" wrapText="1"/>
    </xf>
    <xf numFmtId="9" fontId="4" fillId="2" borderId="3" xfId="0" applyNumberFormat="1" applyFont="1" applyFill="1" applyBorder="1" applyAlignment="1">
      <alignment horizontal="right" wrapText="1"/>
    </xf>
    <xf numFmtId="173" fontId="5" fillId="2" borderId="0"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173" fontId="5" fillId="2" borderId="6" xfId="0" applyNumberFormat="1" applyFont="1" applyFill="1" applyBorder="1" applyAlignment="1">
      <alignment horizontal="right" wrapText="1"/>
    </xf>
    <xf numFmtId="9" fontId="5" fillId="2" borderId="6" xfId="0" applyNumberFormat="1" applyFont="1" applyFill="1" applyBorder="1" applyAlignment="1">
      <alignment horizontal="right" wrapText="1"/>
    </xf>
    <xf numFmtId="173" fontId="4" fillId="2" borderId="5" xfId="1" applyNumberFormat="1" applyFont="1" applyFill="1" applyBorder="1" applyAlignment="1">
      <alignment horizontal="right" vertical="top" wrapText="1"/>
    </xf>
    <xf numFmtId="173" fontId="4" fillId="2" borderId="0" xfId="1" applyNumberFormat="1" applyFont="1" applyFill="1" applyBorder="1" applyAlignment="1">
      <alignment horizontal="right" vertical="top" wrapText="1"/>
    </xf>
    <xf numFmtId="173" fontId="4" fillId="2" borderId="3" xfId="1" applyNumberFormat="1" applyFont="1" applyFill="1" applyBorder="1" applyAlignment="1">
      <alignment horizontal="right" vertical="top" wrapText="1"/>
    </xf>
    <xf numFmtId="173" fontId="5" fillId="2" borderId="3" xfId="1" applyNumberFormat="1" applyFont="1" applyFill="1" applyBorder="1" applyAlignment="1">
      <alignment horizontal="right" vertical="top" wrapText="1"/>
    </xf>
    <xf numFmtId="173" fontId="5" fillId="2" borderId="6" xfId="1" applyNumberFormat="1" applyFont="1" applyFill="1" applyBorder="1" applyAlignment="1">
      <alignment horizontal="right" vertical="top" wrapText="1"/>
    </xf>
    <xf numFmtId="173" fontId="4" fillId="2" borderId="5" xfId="1" applyNumberFormat="1" applyFont="1" applyFill="1" applyBorder="1" applyAlignment="1">
      <alignment wrapText="1"/>
    </xf>
    <xf numFmtId="173" fontId="4" fillId="2" borderId="0" xfId="1" applyNumberFormat="1" applyFont="1" applyFill="1" applyBorder="1" applyAlignment="1">
      <alignment wrapText="1"/>
    </xf>
    <xf numFmtId="173" fontId="4" fillId="2" borderId="3" xfId="1" applyNumberFormat="1" applyFont="1" applyFill="1" applyBorder="1" applyAlignment="1">
      <alignment wrapText="1"/>
    </xf>
    <xf numFmtId="173" fontId="5" fillId="2" borderId="6" xfId="1" applyNumberFormat="1" applyFont="1" applyFill="1" applyBorder="1" applyAlignment="1">
      <alignment wrapText="1"/>
    </xf>
    <xf numFmtId="9" fontId="0" fillId="0" borderId="0" xfId="4" applyFont="1"/>
    <xf numFmtId="0" fontId="0" fillId="0" borderId="5" xfId="0" applyBorder="1"/>
    <xf numFmtId="3" fontId="0" fillId="0" borderId="5" xfId="0" applyNumberFormat="1" applyBorder="1"/>
    <xf numFmtId="9" fontId="0" fillId="0" borderId="5" xfId="4" applyFont="1" applyBorder="1"/>
    <xf numFmtId="0" fontId="0" fillId="0" borderId="3" xfId="0" applyBorder="1"/>
    <xf numFmtId="3" fontId="0" fillId="0" borderId="3" xfId="0" applyNumberFormat="1" applyBorder="1"/>
    <xf numFmtId="9" fontId="0" fillId="0" borderId="3" xfId="4" applyFont="1" applyBorder="1"/>
    <xf numFmtId="0" fontId="0" fillId="0" borderId="4" xfId="0" applyBorder="1"/>
    <xf numFmtId="3" fontId="0" fillId="0" borderId="4" xfId="0" applyNumberFormat="1" applyBorder="1"/>
    <xf numFmtId="9" fontId="0" fillId="0" borderId="4" xfId="4" applyFont="1" applyBorder="1"/>
    <xf numFmtId="0" fontId="7" fillId="2" borderId="10" xfId="0" applyFont="1" applyFill="1" applyBorder="1" applyAlignment="1">
      <alignment wrapText="1"/>
    </xf>
    <xf numFmtId="9" fontId="6" fillId="2" borderId="6" xfId="0" applyNumberFormat="1" applyFont="1" applyFill="1" applyBorder="1" applyAlignment="1">
      <alignment horizontal="center"/>
    </xf>
    <xf numFmtId="175" fontId="0" fillId="0" borderId="0" xfId="0" applyNumberFormat="1"/>
    <xf numFmtId="0" fontId="0" fillId="0" borderId="25" xfId="0" applyBorder="1" applyAlignment="1">
      <alignment vertical="center"/>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6" fillId="0" borderId="25" xfId="5" applyFont="1" applyBorder="1"/>
    <xf numFmtId="175" fontId="0" fillId="0" borderId="25" xfId="0" applyNumberFormat="1" applyBorder="1" applyAlignment="1">
      <alignment horizontal="center"/>
    </xf>
    <xf numFmtId="9" fontId="0" fillId="0" borderId="25" xfId="0" applyNumberFormat="1" applyBorder="1" applyAlignment="1">
      <alignment horizontal="center"/>
    </xf>
    <xf numFmtId="9" fontId="0" fillId="0" borderId="25" xfId="0" applyNumberFormat="1" applyBorder="1" applyAlignment="1">
      <alignment horizontal="center" wrapText="1"/>
    </xf>
    <xf numFmtId="0" fontId="0" fillId="0" borderId="0" xfId="0" applyAlignment="1">
      <alignment horizontal="center" wrapText="1"/>
    </xf>
    <xf numFmtId="0" fontId="6" fillId="0" borderId="0" xfId="5" applyFont="1" applyAlignment="1">
      <alignment horizontal="center"/>
    </xf>
    <xf numFmtId="0" fontId="6" fillId="0" borderId="0" xfId="5" applyFont="1" applyFill="1"/>
    <xf numFmtId="0" fontId="6" fillId="0" borderId="0" xfId="5" applyFont="1"/>
    <xf numFmtId="9" fontId="0" fillId="0" borderId="0" xfId="4" applyFont="1" applyAlignment="1">
      <alignment horizontal="center"/>
    </xf>
    <xf numFmtId="9" fontId="0" fillId="0" borderId="0" xfId="0" applyNumberFormat="1" applyAlignment="1">
      <alignment horizontal="center"/>
    </xf>
    <xf numFmtId="0" fontId="39" fillId="0" borderId="0" xfId="5" applyFont="1" applyFill="1"/>
    <xf numFmtId="178" fontId="0" fillId="0" borderId="0" xfId="0" applyNumberFormat="1"/>
    <xf numFmtId="0" fontId="5" fillId="2" borderId="7" xfId="0" applyFont="1" applyFill="1" applyBorder="1" applyAlignment="1">
      <alignment horizontal="center" vertical="center" wrapText="1"/>
    </xf>
    <xf numFmtId="9" fontId="0" fillId="0" borderId="25" xfId="4" applyFont="1" applyBorder="1"/>
    <xf numFmtId="0" fontId="42" fillId="0" borderId="25" xfId="0" applyFont="1" applyBorder="1"/>
    <xf numFmtId="0" fontId="43" fillId="0" borderId="25" xfId="5" applyFont="1" applyBorder="1"/>
    <xf numFmtId="0" fontId="42" fillId="0" borderId="25" xfId="0" applyFont="1" applyBorder="1" applyAlignment="1">
      <alignment horizontal="center"/>
    </xf>
    <xf numFmtId="0" fontId="42" fillId="0" borderId="0" xfId="0" applyFont="1" applyAlignment="1">
      <alignment horizontal="left"/>
    </xf>
    <xf numFmtId="0" fontId="5" fillId="2" borderId="7" xfId="0" applyFont="1" applyFill="1" applyBorder="1" applyAlignment="1">
      <alignment horizontal="center" wrapText="1"/>
    </xf>
    <xf numFmtId="0" fontId="4" fillId="2" borderId="4" xfId="0" applyFont="1" applyFill="1" applyBorder="1" applyAlignment="1">
      <alignment horizontal="left" wrapText="1"/>
    </xf>
    <xf numFmtId="0" fontId="5" fillId="2" borderId="7"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center"/>
    </xf>
    <xf numFmtId="0" fontId="4" fillId="2" borderId="5" xfId="0" applyFont="1" applyFill="1" applyBorder="1" applyAlignment="1">
      <alignment horizontal="center" wrapText="1"/>
    </xf>
    <xf numFmtId="165" fontId="4" fillId="2" borderId="0" xfId="0" applyNumberFormat="1" applyFont="1" applyFill="1" applyBorder="1" applyAlignment="1">
      <alignment horizontal="center" wrapText="1"/>
    </xf>
    <xf numFmtId="0" fontId="4" fillId="2" borderId="6" xfId="0" applyFont="1" applyFill="1" applyBorder="1" applyAlignment="1">
      <alignment horizontal="justify" wrapText="1"/>
    </xf>
    <xf numFmtId="0" fontId="7" fillId="3" borderId="7" xfId="0" applyFont="1" applyFill="1" applyBorder="1" applyAlignment="1">
      <alignment horizontal="center" vertical="center" wrapText="1"/>
    </xf>
    <xf numFmtId="174" fontId="4" fillId="2" borderId="0" xfId="0" applyNumberFormat="1" applyFont="1" applyFill="1" applyBorder="1" applyAlignment="1">
      <alignment wrapText="1"/>
    </xf>
    <xf numFmtId="173" fontId="4" fillId="2" borderId="0" xfId="0" applyNumberFormat="1" applyFont="1" applyFill="1" applyBorder="1" applyAlignment="1">
      <alignment wrapText="1"/>
    </xf>
    <xf numFmtId="174" fontId="5" fillId="2" borderId="4" xfId="0" applyNumberFormat="1" applyFont="1" applyFill="1" applyBorder="1" applyAlignment="1">
      <alignment wrapText="1"/>
    </xf>
    <xf numFmtId="173" fontId="5" fillId="2" borderId="4" xfId="0" applyNumberFormat="1" applyFont="1" applyFill="1" applyBorder="1" applyAlignment="1">
      <alignment wrapText="1"/>
    </xf>
    <xf numFmtId="168" fontId="5" fillId="2" borderId="4" xfId="0" applyNumberFormat="1" applyFont="1" applyFill="1" applyBorder="1" applyAlignment="1">
      <alignment horizontal="center" wrapText="1"/>
    </xf>
    <xf numFmtId="168" fontId="5" fillId="2" borderId="6" xfId="0" applyNumberFormat="1" applyFont="1" applyFill="1" applyBorder="1" applyAlignment="1">
      <alignment horizontal="center" wrapText="1"/>
    </xf>
    <xf numFmtId="168" fontId="5" fillId="2" borderId="0" xfId="0" applyNumberFormat="1" applyFont="1" applyFill="1" applyBorder="1" applyAlignment="1">
      <alignment horizontal="center" wrapText="1"/>
    </xf>
    <xf numFmtId="168" fontId="0" fillId="0" borderId="0" xfId="4" applyNumberFormat="1" applyFont="1"/>
    <xf numFmtId="0" fontId="0" fillId="0" borderId="0" xfId="0" applyAlignment="1">
      <alignment wrapText="1"/>
    </xf>
    <xf numFmtId="172" fontId="0" fillId="0" borderId="0" xfId="0" applyNumberFormat="1"/>
    <xf numFmtId="174" fontId="6" fillId="2" borderId="0" xfId="0" applyNumberFormat="1" applyFont="1" applyFill="1" applyBorder="1"/>
    <xf numFmtId="0" fontId="7" fillId="2" borderId="10" xfId="0" applyFont="1" applyFill="1" applyBorder="1" applyAlignment="1">
      <alignment horizontal="center" vertical="center" wrapText="1"/>
    </xf>
    <xf numFmtId="174" fontId="6" fillId="2" borderId="3" xfId="0" applyNumberFormat="1" applyFont="1" applyFill="1" applyBorder="1"/>
    <xf numFmtId="174" fontId="7" fillId="2" borderId="6" xfId="0" applyNumberFormat="1" applyFont="1" applyFill="1" applyBorder="1"/>
    <xf numFmtId="0" fontId="4" fillId="2" borderId="0" xfId="0" applyFont="1" applyFill="1" applyBorder="1" applyAlignment="1">
      <alignment horizontal="justify" vertical="center" wrapText="1"/>
    </xf>
    <xf numFmtId="0" fontId="0" fillId="0" borderId="0" xfId="0" applyNumberFormat="1"/>
    <xf numFmtId="172" fontId="44" fillId="0" borderId="0" xfId="0" applyNumberFormat="1" applyFont="1"/>
    <xf numFmtId="2" fontId="4" fillId="2" borderId="6" xfId="0" applyNumberFormat="1" applyFont="1" applyFill="1" applyBorder="1" applyAlignment="1">
      <alignment horizontal="center" wrapText="1"/>
    </xf>
    <xf numFmtId="0" fontId="0" fillId="0" borderId="23" xfId="0" applyBorder="1"/>
    <xf numFmtId="0" fontId="0" fillId="0" borderId="0" xfId="0" applyBorder="1"/>
    <xf numFmtId="1" fontId="0" fillId="0" borderId="0" xfId="0" applyNumberFormat="1" applyBorder="1"/>
    <xf numFmtId="0" fontId="0" fillId="0" borderId="0" xfId="0" applyNumberFormat="1" applyBorder="1"/>
    <xf numFmtId="172" fontId="0" fillId="0" borderId="0" xfId="0" applyNumberFormat="1" applyBorder="1"/>
    <xf numFmtId="0" fontId="0" fillId="0" borderId="21" xfId="0" applyBorder="1"/>
    <xf numFmtId="172" fontId="0" fillId="0" borderId="3" xfId="0" applyNumberFormat="1" applyBorder="1"/>
    <xf numFmtId="0" fontId="44" fillId="0" borderId="0" xfId="0" applyFont="1" applyBorder="1"/>
    <xf numFmtId="172" fontId="44" fillId="0" borderId="0" xfId="0" applyNumberFormat="1" applyFont="1" applyBorder="1"/>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0" fillId="0" borderId="24" xfId="0" applyBorder="1"/>
    <xf numFmtId="0" fontId="0" fillId="0" borderId="22" xfId="0" applyBorder="1"/>
    <xf numFmtId="0" fontId="2" fillId="0" borderId="20" xfId="0" applyFont="1" applyBorder="1" applyAlignment="1">
      <alignment horizontal="center" vertical="center" wrapText="1"/>
    </xf>
    <xf numFmtId="0" fontId="0" fillId="0" borderId="19" xfId="0" applyBorder="1"/>
    <xf numFmtId="1" fontId="0" fillId="0" borderId="5" xfId="0" applyNumberFormat="1" applyBorder="1"/>
    <xf numFmtId="0" fontId="0" fillId="0" borderId="20" xfId="0" applyBorder="1"/>
    <xf numFmtId="1" fontId="0" fillId="0" borderId="3" xfId="0" applyNumberFormat="1" applyBorder="1"/>
    <xf numFmtId="172" fontId="0" fillId="0" borderId="5" xfId="0" applyNumberFormat="1" applyBorder="1"/>
    <xf numFmtId="0" fontId="44" fillId="0" borderId="19" xfId="0" applyFont="1" applyBorder="1"/>
    <xf numFmtId="0" fontId="44" fillId="0" borderId="5" xfId="0" applyFont="1" applyBorder="1"/>
    <xf numFmtId="172" fontId="44" fillId="0" borderId="5" xfId="0" applyNumberFormat="1" applyFont="1" applyBorder="1"/>
    <xf numFmtId="172" fontId="44" fillId="0" borderId="20" xfId="0" applyNumberFormat="1" applyFont="1" applyBorder="1"/>
    <xf numFmtId="0" fontId="44" fillId="0" borderId="3" xfId="0" applyFont="1" applyBorder="1"/>
    <xf numFmtId="172" fontId="44" fillId="0" borderId="3" xfId="0" applyNumberFormat="1" applyFont="1" applyBorder="1"/>
    <xf numFmtId="172" fontId="44" fillId="0" borderId="22" xfId="0" applyNumberFormat="1" applyFont="1" applyBorder="1"/>
    <xf numFmtId="177" fontId="4" fillId="2" borderId="5" xfId="0" applyNumberFormat="1" applyFont="1" applyFill="1" applyBorder="1" applyAlignment="1">
      <alignment horizontal="center" wrapText="1"/>
    </xf>
    <xf numFmtId="177" fontId="4" fillId="2" borderId="0" xfId="0" applyNumberFormat="1" applyFont="1" applyFill="1" applyBorder="1" applyAlignment="1">
      <alignment horizontal="center" wrapText="1"/>
    </xf>
    <xf numFmtId="1" fontId="4" fillId="2" borderId="6" xfId="0" applyNumberFormat="1" applyFont="1" applyFill="1" applyBorder="1" applyAlignment="1">
      <alignment horizontal="center" wrapText="1"/>
    </xf>
    <xf numFmtId="177" fontId="4" fillId="2" borderId="6" xfId="0" applyNumberFormat="1" applyFont="1" applyFill="1" applyBorder="1" applyAlignment="1">
      <alignment horizontal="center" wrapText="1"/>
    </xf>
    <xf numFmtId="2" fontId="4" fillId="2" borderId="5" xfId="0" applyNumberFormat="1" applyFont="1" applyFill="1" applyBorder="1" applyAlignment="1">
      <alignment horizontal="center" wrapText="1"/>
    </xf>
    <xf numFmtId="2" fontId="4" fillId="2" borderId="0" xfId="0" applyNumberFormat="1" applyFont="1" applyFill="1" applyBorder="1" applyAlignment="1">
      <alignment horizontal="center" wrapText="1"/>
    </xf>
    <xf numFmtId="2" fontId="4" fillId="2" borderId="0" xfId="0" applyNumberFormat="1" applyFont="1" applyFill="1" applyBorder="1" applyAlignment="1">
      <alignment horizontal="right" wrapText="1" indent="3"/>
    </xf>
    <xf numFmtId="2" fontId="4" fillId="2" borderId="6" xfId="0" applyNumberFormat="1" applyFont="1" applyFill="1" applyBorder="1" applyAlignment="1">
      <alignment horizontal="right" wrapText="1" indent="3"/>
    </xf>
    <xf numFmtId="0" fontId="0" fillId="0" borderId="0" xfId="0" applyFill="1" applyBorder="1"/>
    <xf numFmtId="0" fontId="20" fillId="0" borderId="0" xfId="2" quotePrefix="1" applyAlignment="1" applyProtection="1"/>
    <xf numFmtId="0" fontId="5" fillId="0" borderId="9" xfId="0" applyFont="1" applyBorder="1" applyAlignment="1">
      <alignment horizontal="left" wrapText="1"/>
    </xf>
    <xf numFmtId="0" fontId="5" fillId="0" borderId="9" xfId="0" applyFont="1" applyBorder="1" applyAlignment="1">
      <alignment horizontal="left"/>
    </xf>
    <xf numFmtId="0" fontId="5" fillId="0" borderId="9" xfId="0" applyFont="1" applyBorder="1" applyAlignment="1">
      <alignment horizontal="center"/>
    </xf>
    <xf numFmtId="0" fontId="0" fillId="0" borderId="6" xfId="0" applyBorder="1"/>
    <xf numFmtId="0" fontId="0" fillId="0" borderId="7" xfId="0" applyBorder="1"/>
    <xf numFmtId="0" fontId="4" fillId="0" borderId="7" xfId="0" applyFont="1" applyBorder="1" applyAlignment="1">
      <alignment horizontal="center"/>
    </xf>
    <xf numFmtId="0" fontId="5" fillId="0" borderId="6" xfId="0" applyFont="1" applyBorder="1" applyAlignment="1">
      <alignment horizontal="left" wrapText="1"/>
    </xf>
    <xf numFmtId="0" fontId="5" fillId="0" borderId="6" xfId="0" applyFont="1" applyBorder="1" applyAlignment="1">
      <alignment horizontal="left"/>
    </xf>
    <xf numFmtId="10" fontId="5" fillId="0" borderId="6" xfId="0" applyNumberFormat="1" applyFont="1" applyBorder="1" applyAlignment="1">
      <alignment horizontal="center"/>
    </xf>
    <xf numFmtId="49" fontId="12" fillId="0" borderId="6" xfId="0" applyNumberFormat="1" applyFont="1" applyBorder="1" applyAlignment="1">
      <alignment horizontal="center"/>
    </xf>
    <xf numFmtId="49" fontId="12" fillId="0" borderId="0" xfId="0" applyNumberFormat="1" applyFont="1" applyAlignment="1">
      <alignment horizontal="center"/>
    </xf>
    <xf numFmtId="0" fontId="20" fillId="0" borderId="0" xfId="2" applyAlignment="1" applyProtection="1">
      <alignment horizontal="left"/>
    </xf>
    <xf numFmtId="0" fontId="35" fillId="0" borderId="0" xfId="0" applyFont="1" applyFill="1" applyBorder="1"/>
    <xf numFmtId="0" fontId="35" fillId="0" borderId="0" xfId="0" applyFont="1" applyFill="1" applyBorder="1" applyAlignment="1">
      <alignment horizontal="left"/>
    </xf>
    <xf numFmtId="0" fontId="35" fillId="0" borderId="0" xfId="0" applyFont="1" applyFill="1" applyBorder="1" applyAlignment="1">
      <alignment horizontal="right"/>
    </xf>
    <xf numFmtId="171" fontId="35" fillId="0" borderId="0" xfId="1" applyNumberFormat="1" applyFont="1" applyFill="1" applyBorder="1" applyAlignment="1">
      <alignment horizontal="right"/>
    </xf>
    <xf numFmtId="175" fontId="35" fillId="0" borderId="0" xfId="0" applyNumberFormat="1" applyFont="1" applyFill="1" applyBorder="1" applyAlignment="1">
      <alignment horizontal="right"/>
    </xf>
    <xf numFmtId="2" fontId="35" fillId="0" borderId="0" xfId="0" applyNumberFormat="1" applyFont="1" applyFill="1" applyBorder="1"/>
    <xf numFmtId="2" fontId="35" fillId="0" borderId="0" xfId="0" applyNumberFormat="1" applyFont="1" applyFill="1" applyBorder="1" applyAlignment="1">
      <alignment wrapText="1"/>
    </xf>
    <xf numFmtId="0" fontId="35" fillId="0" borderId="0" xfId="0" applyFont="1" applyFill="1" applyBorder="1" applyAlignment="1" applyProtection="1">
      <alignment vertical="center" wrapText="1"/>
    </xf>
    <xf numFmtId="0" fontId="35"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center" vertical="center" wrapText="1"/>
    </xf>
    <xf numFmtId="171" fontId="35" fillId="0" borderId="0" xfId="1" applyNumberFormat="1" applyFont="1" applyFill="1" applyBorder="1" applyAlignment="1" applyProtection="1">
      <alignment horizontal="right" vertical="center" wrapText="1"/>
    </xf>
    <xf numFmtId="175" fontId="35" fillId="0" borderId="0" xfId="0" applyNumberFormat="1" applyFont="1" applyFill="1" applyBorder="1" applyAlignment="1" applyProtection="1">
      <alignment horizontal="right" vertical="center" wrapText="1"/>
    </xf>
    <xf numFmtId="175" fontId="35" fillId="0" borderId="0" xfId="0" applyNumberFormat="1" applyFont="1" applyFill="1" applyBorder="1"/>
    <xf numFmtId="175" fontId="35" fillId="0" borderId="0" xfId="3" applyNumberFormat="1" applyFont="1" applyFill="1" applyBorder="1" applyAlignment="1" applyProtection="1">
      <alignment horizontal="center" vertical="center" wrapText="1"/>
    </xf>
    <xf numFmtId="0" fontId="35" fillId="0" borderId="0" xfId="7" applyFont="1" applyFill="1" applyBorder="1" applyAlignment="1">
      <alignment horizontal="left"/>
    </xf>
    <xf numFmtId="0" fontId="35" fillId="0" borderId="0" xfId="0" applyFont="1" applyFill="1" applyBorder="1" applyAlignment="1" applyProtection="1">
      <alignment vertical="center"/>
    </xf>
    <xf numFmtId="0" fontId="35" fillId="0" borderId="0" xfId="7" applyFont="1" applyFill="1" applyBorder="1"/>
    <xf numFmtId="10" fontId="35" fillId="0" borderId="0" xfId="0" applyNumberFormat="1" applyFont="1" applyFill="1" applyBorder="1" applyAlignment="1">
      <alignment horizontal="right"/>
    </xf>
    <xf numFmtId="9" fontId="35" fillId="0" borderId="0" xfId="0" applyNumberFormat="1" applyFont="1" applyFill="1" applyBorder="1" applyAlignment="1">
      <alignment horizontal="right"/>
    </xf>
    <xf numFmtId="0" fontId="6" fillId="0" borderId="0" xfId="0" applyFont="1" applyFill="1"/>
    <xf numFmtId="1" fontId="35" fillId="0" borderId="0" xfId="0" applyNumberFormat="1" applyFont="1" applyFill="1" applyBorder="1" applyAlignment="1">
      <alignment horizontal="left"/>
    </xf>
    <xf numFmtId="175" fontId="35" fillId="0" borderId="0" xfId="0" applyNumberFormat="1" applyFont="1" applyFill="1" applyBorder="1" applyAlignment="1"/>
    <xf numFmtId="2" fontId="35" fillId="0" borderId="0" xfId="0" applyNumberFormat="1" applyFont="1" applyFill="1" applyBorder="1" applyAlignment="1">
      <alignment horizontal="right"/>
    </xf>
    <xf numFmtId="2" fontId="35" fillId="0" borderId="0" xfId="3" applyNumberFormat="1" applyFont="1" applyFill="1" applyBorder="1" applyAlignment="1" applyProtection="1">
      <alignment horizontal="center" vertical="center" wrapText="1"/>
    </xf>
    <xf numFmtId="168" fontId="35" fillId="0" borderId="0" xfId="3" applyNumberFormat="1" applyFont="1" applyFill="1" applyBorder="1" applyAlignment="1" applyProtection="1">
      <alignment horizontal="center" vertical="center" wrapText="1"/>
    </xf>
    <xf numFmtId="179" fontId="35" fillId="0" borderId="0" xfId="3" applyNumberFormat="1" applyFont="1" applyFill="1" applyBorder="1" applyAlignment="1" applyProtection="1">
      <alignment horizontal="center" vertical="center" wrapText="1"/>
    </xf>
    <xf numFmtId="2" fontId="35" fillId="0" borderId="0" xfId="0" applyNumberFormat="1" applyFont="1" applyFill="1" applyBorder="1" applyAlignment="1"/>
    <xf numFmtId="2" fontId="35" fillId="0" borderId="0" xfId="0" applyNumberFormat="1" applyFont="1" applyFill="1" applyBorder="1" applyAlignment="1" applyProtection="1">
      <alignment horizontal="right" vertical="center" wrapText="1"/>
    </xf>
    <xf numFmtId="0" fontId="7" fillId="2" borderId="3" xfId="0" applyFont="1" applyFill="1" applyBorder="1"/>
    <xf numFmtId="180" fontId="6" fillId="2" borderId="0" xfId="0" applyNumberFormat="1" applyFont="1" applyFill="1" applyBorder="1"/>
    <xf numFmtId="180" fontId="6" fillId="2" borderId="6" xfId="0" applyNumberFormat="1" applyFont="1" applyFill="1" applyBorder="1"/>
    <xf numFmtId="2" fontId="6" fillId="2" borderId="0" xfId="0" applyNumberFormat="1" applyFont="1" applyFill="1" applyBorder="1"/>
    <xf numFmtId="2" fontId="6" fillId="2" borderId="6" xfId="0" applyNumberFormat="1" applyFont="1" applyFill="1" applyBorder="1"/>
    <xf numFmtId="2" fontId="0" fillId="0" borderId="0" xfId="0" applyNumberFormat="1"/>
    <xf numFmtId="2" fontId="7" fillId="2" borderId="7" xfId="0" applyNumberFormat="1" applyFont="1" applyFill="1" applyBorder="1"/>
    <xf numFmtId="2" fontId="7" fillId="2" borderId="0" xfId="0" applyNumberFormat="1" applyFont="1" applyFill="1" applyBorder="1"/>
    <xf numFmtId="2" fontId="7" fillId="2" borderId="6" xfId="0" applyNumberFormat="1" applyFont="1" applyFill="1" applyBorder="1"/>
    <xf numFmtId="2" fontId="6" fillId="0" borderId="0" xfId="0" applyNumberFormat="1" applyFont="1"/>
    <xf numFmtId="2" fontId="7" fillId="2" borderId="3" xfId="0" applyNumberFormat="1" applyFont="1" applyFill="1" applyBorder="1"/>
    <xf numFmtId="2" fontId="6" fillId="2" borderId="5" xfId="0" applyNumberFormat="1" applyFont="1" applyFill="1" applyBorder="1"/>
    <xf numFmtId="180" fontId="0" fillId="0" borderId="0" xfId="0" applyNumberFormat="1"/>
    <xf numFmtId="180" fontId="7" fillId="2" borderId="7" xfId="0" applyNumberFormat="1" applyFont="1" applyFill="1" applyBorder="1"/>
    <xf numFmtId="180" fontId="7" fillId="2" borderId="0" xfId="0" applyNumberFormat="1" applyFont="1" applyFill="1" applyBorder="1"/>
    <xf numFmtId="180" fontId="7" fillId="2" borderId="6" xfId="0" applyNumberFormat="1" applyFont="1" applyFill="1" applyBorder="1"/>
    <xf numFmtId="180" fontId="6" fillId="0" borderId="0" xfId="0" applyNumberFormat="1" applyFont="1"/>
    <xf numFmtId="180" fontId="7" fillId="2" borderId="3" xfId="0" applyNumberFormat="1" applyFont="1" applyFill="1" applyBorder="1"/>
    <xf numFmtId="180" fontId="6" fillId="2" borderId="5" xfId="0" applyNumberFormat="1" applyFont="1" applyFill="1" applyBorder="1"/>
    <xf numFmtId="0" fontId="7" fillId="0" borderId="0" xfId="0" applyFont="1"/>
    <xf numFmtId="168" fontId="6" fillId="2" borderId="5" xfId="1" quotePrefix="1" applyNumberFormat="1" applyFont="1" applyFill="1" applyBorder="1" applyAlignment="1">
      <alignment horizontal="center"/>
    </xf>
    <xf numFmtId="168" fontId="6" fillId="2" borderId="5" xfId="1" applyNumberFormat="1" applyFont="1" applyFill="1" applyBorder="1"/>
    <xf numFmtId="168" fontId="6" fillId="2" borderId="0" xfId="1" applyNumberFormat="1" applyFont="1" applyFill="1" applyBorder="1"/>
    <xf numFmtId="168" fontId="6" fillId="2" borderId="0" xfId="1" quotePrefix="1" applyNumberFormat="1" applyFont="1" applyFill="1" applyBorder="1" applyAlignment="1">
      <alignment horizontal="center"/>
    </xf>
    <xf numFmtId="168" fontId="6" fillId="2" borderId="6" xfId="1" applyNumberFormat="1" applyFont="1" applyFill="1" applyBorder="1"/>
    <xf numFmtId="168" fontId="6" fillId="2" borderId="6" xfId="1" quotePrefix="1" applyNumberFormat="1" applyFont="1" applyFill="1" applyBorder="1" applyAlignment="1">
      <alignment horizontal="center"/>
    </xf>
    <xf numFmtId="167" fontId="6" fillId="0" borderId="0" xfId="1" applyFont="1"/>
    <xf numFmtId="167" fontId="6" fillId="0" borderId="0" xfId="1" applyFont="1" applyFill="1"/>
    <xf numFmtId="0" fontId="5" fillId="2" borderId="4" xfId="0" applyFont="1" applyFill="1" applyBorder="1" applyAlignment="1">
      <alignment horizontal="left" vertical="top" wrapText="1"/>
    </xf>
    <xf numFmtId="173" fontId="6" fillId="2" borderId="5" xfId="1" quotePrefix="1" applyNumberFormat="1" applyFont="1" applyFill="1" applyBorder="1" applyAlignment="1">
      <alignment horizontal="center"/>
    </xf>
    <xf numFmtId="173" fontId="6" fillId="2" borderId="0" xfId="1" quotePrefix="1" applyNumberFormat="1" applyFont="1" applyFill="1" applyBorder="1" applyAlignment="1">
      <alignment horizontal="center"/>
    </xf>
    <xf numFmtId="173" fontId="6" fillId="2" borderId="6" xfId="1" quotePrefix="1" applyNumberFormat="1" applyFont="1" applyFill="1" applyBorder="1" applyAlignment="1">
      <alignment horizontal="center"/>
    </xf>
    <xf numFmtId="171" fontId="6" fillId="2" borderId="5" xfId="1" quotePrefix="1" applyNumberFormat="1" applyFont="1" applyFill="1" applyBorder="1" applyAlignment="1">
      <alignment horizontal="center"/>
    </xf>
    <xf numFmtId="171" fontId="6" fillId="2" borderId="5" xfId="0" applyNumberFormat="1" applyFont="1" applyFill="1" applyBorder="1"/>
    <xf numFmtId="171" fontId="6" fillId="2" borderId="0" xfId="0" applyNumberFormat="1" applyFont="1" applyFill="1" applyBorder="1"/>
    <xf numFmtId="171" fontId="6" fillId="2" borderId="0" xfId="0" quotePrefix="1" applyNumberFormat="1" applyFont="1" applyFill="1" applyBorder="1" applyAlignment="1">
      <alignment horizontal="center"/>
    </xf>
    <xf numFmtId="171" fontId="6" fillId="2" borderId="6" xfId="0" applyNumberFormat="1" applyFont="1" applyFill="1" applyBorder="1"/>
    <xf numFmtId="171" fontId="6" fillId="2" borderId="6" xfId="0" quotePrefix="1" applyNumberFormat="1" applyFont="1" applyFill="1" applyBorder="1" applyAlignment="1">
      <alignment horizontal="center"/>
    </xf>
    <xf numFmtId="173" fontId="6" fillId="2" borderId="6" xfId="1" applyNumberFormat="1" applyFont="1" applyFill="1" applyBorder="1" applyAlignment="1">
      <alignment horizontal="center"/>
    </xf>
    <xf numFmtId="0" fontId="44" fillId="0" borderId="0" xfId="0" applyFont="1"/>
    <xf numFmtId="0" fontId="47" fillId="0" borderId="0" xfId="2" applyFont="1" applyAlignment="1" applyProtection="1"/>
    <xf numFmtId="0" fontId="4" fillId="0" borderId="8" xfId="0" applyFont="1" applyBorder="1" applyAlignment="1">
      <alignment horizontal="left" vertical="top" wrapText="1"/>
    </xf>
    <xf numFmtId="0" fontId="4" fillId="0" borderId="0" xfId="0" applyFont="1" applyAlignment="1">
      <alignment horizontal="left" vertical="center" wrapText="1"/>
    </xf>
    <xf numFmtId="0" fontId="10" fillId="0" borderId="0" xfId="0" applyFont="1" applyAlignment="1">
      <alignment horizontal="center" readingOrder="1"/>
    </xf>
    <xf numFmtId="0" fontId="6" fillId="0" borderId="0" xfId="0" applyFont="1" applyAlignment="1">
      <alignment horizontal="center"/>
    </xf>
    <xf numFmtId="0" fontId="4" fillId="0" borderId="0" xfId="0" applyFont="1" applyAlignment="1">
      <alignment horizontal="left" wrapText="1"/>
    </xf>
    <xf numFmtId="0" fontId="6" fillId="0" borderId="0" xfId="5" applyFont="1" applyFill="1" applyAlignment="1">
      <alignment horizontal="left" wrapText="1"/>
    </xf>
    <xf numFmtId="0" fontId="6" fillId="0" borderId="7" xfId="0" applyFont="1" applyBorder="1" applyAlignment="1">
      <alignment horizontal="left" vertical="center" wrapText="1"/>
    </xf>
    <xf numFmtId="0" fontId="38" fillId="0" borderId="0" xfId="0" applyFont="1" applyAlignment="1">
      <alignment horizontal="center" vertical="center" wrapText="1"/>
    </xf>
    <xf numFmtId="0" fontId="21" fillId="0" borderId="0" xfId="0" applyFont="1" applyAlignment="1">
      <alignment horizontal="center" wrapText="1"/>
    </xf>
    <xf numFmtId="0" fontId="7" fillId="2" borderId="5" xfId="0" applyFont="1" applyFill="1" applyBorder="1" applyAlignment="1">
      <alignment horizontal="center" wrapText="1"/>
    </xf>
    <xf numFmtId="0" fontId="7" fillId="2" borderId="7" xfId="0" applyFont="1" applyFill="1" applyBorder="1" applyAlignment="1">
      <alignment horizontal="center"/>
    </xf>
    <xf numFmtId="0" fontId="4" fillId="0" borderId="0" xfId="0" applyFont="1" applyAlignment="1">
      <alignment horizontal="center" wrapText="1"/>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38" fillId="0" borderId="0" xfId="0" applyFont="1" applyAlignment="1">
      <alignment horizontal="left" wrapText="1"/>
    </xf>
    <xf numFmtId="0" fontId="38" fillId="0" borderId="0" xfId="0" applyFont="1" applyAlignment="1">
      <alignment horizontal="center" wrapText="1"/>
    </xf>
    <xf numFmtId="0" fontId="11" fillId="0" borderId="7" xfId="0" applyFont="1" applyBorder="1" applyAlignment="1">
      <alignment horizontal="left" vertical="center" wrapText="1"/>
    </xf>
    <xf numFmtId="0" fontId="5" fillId="2" borderId="7" xfId="0" applyFont="1" applyFill="1" applyBorder="1" applyAlignment="1">
      <alignment horizontal="center" wrapText="1"/>
    </xf>
    <xf numFmtId="0" fontId="5" fillId="2" borderId="0" xfId="0" applyFont="1" applyFill="1" applyBorder="1" applyAlignment="1">
      <alignment horizontal="center" wrapText="1"/>
    </xf>
    <xf numFmtId="0" fontId="5" fillId="2" borderId="7" xfId="0" applyFont="1" applyFill="1" applyBorder="1" applyAlignment="1">
      <alignment horizontal="justify" wrapText="1"/>
    </xf>
    <xf numFmtId="0" fontId="5" fillId="2" borderId="0" xfId="0" applyFont="1" applyFill="1" applyBorder="1" applyAlignment="1">
      <alignment horizontal="justify" wrapText="1"/>
    </xf>
    <xf numFmtId="0" fontId="4" fillId="0" borderId="7" xfId="0" applyFont="1" applyBorder="1" applyAlignment="1">
      <alignment horizontal="left" wrapText="1"/>
    </xf>
    <xf numFmtId="0" fontId="5" fillId="2" borderId="7" xfId="0" applyFont="1" applyFill="1" applyBorder="1" applyAlignment="1">
      <alignment horizontal="justify"/>
    </xf>
    <xf numFmtId="0" fontId="5" fillId="2" borderId="0" xfId="0" applyFont="1" applyFill="1" applyBorder="1" applyAlignment="1">
      <alignment horizontal="justify"/>
    </xf>
    <xf numFmtId="0" fontId="5" fillId="2" borderId="3" xfId="0" applyFont="1" applyFill="1" applyBorder="1" applyAlignment="1">
      <alignment horizontal="left" wrapText="1"/>
    </xf>
    <xf numFmtId="0" fontId="4" fillId="0" borderId="7" xfId="0" applyFont="1" applyBorder="1" applyAlignment="1">
      <alignment horizontal="left" vertical="center" wrapText="1"/>
    </xf>
    <xf numFmtId="0" fontId="5" fillId="2" borderId="7" xfId="0" applyFont="1" applyFill="1" applyBorder="1" applyAlignment="1">
      <alignment horizontal="left" wrapText="1"/>
    </xf>
    <xf numFmtId="0" fontId="5" fillId="2" borderId="0" xfId="0" applyFont="1" applyFill="1" applyBorder="1" applyAlignment="1">
      <alignment horizontal="left" wrapText="1"/>
    </xf>
    <xf numFmtId="0" fontId="11" fillId="0" borderId="7" xfId="0" applyFont="1" applyBorder="1" applyAlignment="1">
      <alignment horizontal="center" vertical="center" wrapText="1"/>
    </xf>
    <xf numFmtId="0" fontId="5" fillId="2" borderId="10" xfId="0" applyFont="1" applyFill="1" applyBorder="1" applyAlignment="1">
      <alignment horizontal="center" wrapText="1"/>
    </xf>
    <xf numFmtId="0" fontId="4" fillId="0" borderId="0" xfId="0" applyFont="1" applyBorder="1" applyAlignment="1">
      <alignment horizontal="left" wrapText="1"/>
    </xf>
    <xf numFmtId="0" fontId="4" fillId="2" borderId="0" xfId="0" applyFont="1" applyFill="1" applyBorder="1" applyAlignment="1">
      <alignment horizontal="center"/>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3" xfId="0" applyFont="1" applyFill="1" applyBorder="1" applyAlignment="1">
      <alignment horizontal="left" wrapText="1"/>
    </xf>
    <xf numFmtId="9" fontId="4" fillId="2" borderId="4" xfId="0" applyNumberFormat="1" applyFont="1" applyFill="1" applyBorder="1" applyAlignment="1">
      <alignment horizontal="left" wrapText="1"/>
    </xf>
    <xf numFmtId="0" fontId="12" fillId="0" borderId="0"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top" wrapText="1"/>
    </xf>
    <xf numFmtId="0" fontId="4" fillId="0" borderId="0" xfId="0" applyFont="1" applyBorder="1" applyAlignment="1">
      <alignment horizontal="center" wrapText="1"/>
    </xf>
    <xf numFmtId="0" fontId="5" fillId="2" borderId="0" xfId="0" applyFont="1" applyFill="1" applyBorder="1" applyAlignment="1">
      <alignment horizontal="center" vertical="top" wrapText="1"/>
    </xf>
    <xf numFmtId="0" fontId="4" fillId="0" borderId="7"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left" vertical="center" wrapText="1"/>
    </xf>
    <xf numFmtId="0" fontId="4" fillId="0" borderId="7" xfId="0" applyFont="1" applyBorder="1" applyAlignment="1">
      <alignment horizontal="center" vertical="center"/>
    </xf>
    <xf numFmtId="10" fontId="4" fillId="2" borderId="6" xfId="0" applyNumberFormat="1" applyFont="1" applyFill="1" applyBorder="1" applyAlignment="1">
      <alignment horizontal="center" wrapText="1"/>
    </xf>
    <xf numFmtId="0" fontId="4" fillId="0" borderId="0" xfId="0" applyFont="1" applyAlignment="1">
      <alignment horizontal="center"/>
    </xf>
    <xf numFmtId="10" fontId="4" fillId="2" borderId="5" xfId="0" applyNumberFormat="1" applyFont="1" applyFill="1" applyBorder="1" applyAlignment="1">
      <alignment horizontal="center" wrapText="1"/>
    </xf>
    <xf numFmtId="10" fontId="4" fillId="2" borderId="0" xfId="0" applyNumberFormat="1" applyFont="1" applyFill="1" applyBorder="1" applyAlignment="1">
      <alignment horizontal="center" wrapText="1"/>
    </xf>
    <xf numFmtId="0" fontId="4" fillId="0" borderId="7" xfId="0" applyFont="1" applyBorder="1" applyAlignment="1">
      <alignment horizontal="left"/>
    </xf>
    <xf numFmtId="0" fontId="16" fillId="2" borderId="7" xfId="0" applyFont="1" applyFill="1" applyBorder="1"/>
    <xf numFmtId="0" fontId="16" fillId="2" borderId="0" xfId="0" applyFont="1" applyFill="1" applyBorder="1"/>
    <xf numFmtId="0" fontId="5" fillId="2" borderId="7" xfId="0" applyFont="1" applyFill="1" applyBorder="1" applyAlignment="1">
      <alignment horizontal="center"/>
    </xf>
    <xf numFmtId="0" fontId="5" fillId="2" borderId="0" xfId="0" applyFont="1" applyFill="1" applyBorder="1" applyAlignment="1">
      <alignment horizontal="center"/>
    </xf>
    <xf numFmtId="0" fontId="4" fillId="2" borderId="4" xfId="0" applyFont="1" applyFill="1" applyBorder="1" applyAlignment="1">
      <alignment horizontal="justify" wrapText="1"/>
    </xf>
    <xf numFmtId="0" fontId="13" fillId="2" borderId="4" xfId="0" applyFont="1" applyFill="1" applyBorder="1" applyAlignment="1">
      <alignment horizontal="left" wrapText="1"/>
    </xf>
    <xf numFmtId="0" fontId="5" fillId="2" borderId="7" xfId="0" applyFont="1" applyFill="1" applyBorder="1" applyAlignment="1">
      <alignment horizontal="left" vertical="top" wrapText="1"/>
    </xf>
    <xf numFmtId="0" fontId="5" fillId="2" borderId="0" xfId="0" applyFont="1" applyFill="1" applyBorder="1" applyAlignment="1">
      <alignment horizontal="left" vertical="top" wrapText="1"/>
    </xf>
    <xf numFmtId="0" fontId="4" fillId="2" borderId="7" xfId="0" applyFont="1" applyFill="1" applyBorder="1" applyAlignment="1">
      <alignment horizontal="left" vertical="center" wrapText="1"/>
    </xf>
    <xf numFmtId="9" fontId="5" fillId="2" borderId="5" xfId="0" applyNumberFormat="1" applyFont="1" applyFill="1" applyBorder="1" applyAlignment="1">
      <alignment horizontal="center"/>
    </xf>
    <xf numFmtId="9" fontId="5" fillId="2" borderId="6" xfId="0" applyNumberFormat="1" applyFont="1" applyFill="1" applyBorder="1" applyAlignment="1">
      <alignment horizontal="center"/>
    </xf>
    <xf numFmtId="0" fontId="4" fillId="0" borderId="2" xfId="0" applyFont="1" applyBorder="1" applyAlignment="1">
      <alignment horizontal="left"/>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174" fontId="4" fillId="2" borderId="0" xfId="0" applyNumberFormat="1" applyFont="1" applyFill="1" applyBorder="1" applyAlignment="1">
      <alignment wrapText="1"/>
    </xf>
    <xf numFmtId="174" fontId="4" fillId="2" borderId="3" xfId="0" applyNumberFormat="1" applyFont="1" applyFill="1" applyBorder="1" applyAlignment="1">
      <alignment wrapText="1"/>
    </xf>
    <xf numFmtId="168" fontId="4" fillId="2" borderId="0" xfId="0" applyNumberFormat="1" applyFont="1" applyFill="1" applyBorder="1" applyAlignment="1">
      <alignment horizontal="center" wrapText="1"/>
    </xf>
    <xf numFmtId="168" fontId="4" fillId="2" borderId="3" xfId="0" applyNumberFormat="1" applyFont="1" applyFill="1" applyBorder="1" applyAlignment="1">
      <alignment horizontal="center" wrapText="1"/>
    </xf>
    <xf numFmtId="173" fontId="4" fillId="2" borderId="0" xfId="0" applyNumberFormat="1" applyFont="1" applyFill="1" applyBorder="1" applyAlignment="1">
      <alignment wrapText="1"/>
    </xf>
    <xf numFmtId="173" fontId="4" fillId="2" borderId="3" xfId="0" applyNumberFormat="1" applyFont="1" applyFill="1" applyBorder="1" applyAlignment="1">
      <alignment wrapText="1"/>
    </xf>
    <xf numFmtId="0" fontId="6" fillId="0" borderId="0" xfId="0" applyFont="1" applyAlignment="1">
      <alignment horizontal="left" wrapText="1"/>
    </xf>
    <xf numFmtId="0" fontId="4" fillId="2" borderId="0" xfId="0" applyFont="1" applyFill="1" applyBorder="1" applyAlignment="1">
      <alignment horizontal="left" wrapText="1"/>
    </xf>
    <xf numFmtId="168" fontId="4" fillId="2" borderId="5" xfId="0" applyNumberFormat="1" applyFont="1" applyFill="1" applyBorder="1" applyAlignment="1">
      <alignment horizontal="center" wrapText="1"/>
    </xf>
    <xf numFmtId="0" fontId="4" fillId="2" borderId="5" xfId="0" applyFont="1" applyFill="1" applyBorder="1" applyAlignment="1">
      <alignment horizontal="center" wrapText="1"/>
    </xf>
    <xf numFmtId="174" fontId="4" fillId="2" borderId="5" xfId="0" applyNumberFormat="1" applyFont="1" applyFill="1" applyBorder="1" applyAlignment="1">
      <alignment wrapText="1"/>
    </xf>
    <xf numFmtId="173" fontId="4" fillId="2" borderId="5" xfId="0" applyNumberFormat="1" applyFont="1" applyFill="1" applyBorder="1" applyAlignment="1">
      <alignment wrapText="1"/>
    </xf>
    <xf numFmtId="0" fontId="5" fillId="2" borderId="3" xfId="0" applyFont="1" applyFill="1" applyBorder="1" applyAlignment="1">
      <alignment horizontal="center" wrapText="1"/>
    </xf>
    <xf numFmtId="0" fontId="5" fillId="2" borderId="3" xfId="0" applyFont="1" applyFill="1" applyBorder="1" applyAlignment="1">
      <alignment horizontal="center"/>
    </xf>
    <xf numFmtId="0" fontId="5" fillId="2" borderId="3" xfId="0" applyFont="1" applyFill="1" applyBorder="1" applyAlignment="1">
      <alignment horizontal="center" vertical="top" wrapText="1"/>
    </xf>
    <xf numFmtId="0" fontId="5" fillId="2" borderId="6" xfId="0" applyFont="1" applyFill="1" applyBorder="1" applyAlignment="1">
      <alignment horizontal="center"/>
    </xf>
    <xf numFmtId="0" fontId="11" fillId="0" borderId="7" xfId="0" applyFont="1" applyBorder="1" applyAlignment="1">
      <alignment horizont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5" fillId="2" borderId="4" xfId="0" applyFont="1" applyFill="1" applyBorder="1" applyAlignment="1">
      <alignment horizontal="left" vertical="top" wrapText="1"/>
    </xf>
    <xf numFmtId="0" fontId="4" fillId="2" borderId="4" xfId="0" applyFont="1" applyFill="1" applyBorder="1" applyAlignment="1">
      <alignment horizontal="justify" vertical="top" wrapText="1"/>
    </xf>
    <xf numFmtId="0" fontId="4" fillId="0" borderId="0" xfId="0" applyFont="1" applyBorder="1" applyAlignment="1">
      <alignment horizontal="left"/>
    </xf>
    <xf numFmtId="0" fontId="4" fillId="2" borderId="4" xfId="0" applyFont="1" applyFill="1" applyBorder="1" applyAlignment="1">
      <alignment horizontal="left" vertical="top" wrapText="1"/>
    </xf>
    <xf numFmtId="0" fontId="12" fillId="0" borderId="7" xfId="0" applyFont="1" applyBorder="1" applyAlignment="1">
      <alignment horizontal="left" wrapText="1"/>
    </xf>
    <xf numFmtId="0" fontId="11" fillId="0" borderId="0" xfId="0" applyFont="1" applyBorder="1" applyAlignment="1">
      <alignment horizontal="left"/>
    </xf>
    <xf numFmtId="0" fontId="7" fillId="2" borderId="7" xfId="0" applyFont="1" applyFill="1" applyBorder="1" applyAlignment="1">
      <alignment horizontal="center" vertical="center" wrapText="1"/>
    </xf>
    <xf numFmtId="0" fontId="9" fillId="2" borderId="7" xfId="0" applyFont="1" applyFill="1" applyBorder="1" applyAlignment="1">
      <alignment horizontal="center" wrapText="1"/>
    </xf>
    <xf numFmtId="0" fontId="5" fillId="2" borderId="3" xfId="0" applyFont="1" applyFill="1" applyBorder="1" applyAlignment="1">
      <alignment horizontal="center" vertical="center"/>
    </xf>
    <xf numFmtId="0" fontId="7" fillId="2" borderId="5" xfId="0" applyFont="1" applyFill="1" applyBorder="1" applyAlignment="1">
      <alignment horizontal="left" wrapText="1"/>
    </xf>
    <xf numFmtId="0" fontId="7" fillId="2" borderId="6" xfId="0" applyFont="1" applyFill="1" applyBorder="1" applyAlignment="1">
      <alignment horizontal="left" wrapText="1"/>
    </xf>
    <xf numFmtId="0" fontId="5" fillId="2" borderId="0" xfId="0" applyFont="1" applyFill="1" applyBorder="1"/>
    <xf numFmtId="0" fontId="5" fillId="2" borderId="6" xfId="0" applyFont="1" applyFill="1" applyBorder="1"/>
    <xf numFmtId="3" fontId="5" fillId="2" borderId="0" xfId="0" applyNumberFormat="1" applyFont="1" applyFill="1" applyBorder="1" applyAlignment="1">
      <alignment horizontal="right"/>
    </xf>
    <xf numFmtId="3" fontId="5" fillId="2" borderId="6" xfId="0" applyNumberFormat="1" applyFont="1" applyFill="1" applyBorder="1" applyAlignment="1">
      <alignment horizontal="right"/>
    </xf>
    <xf numFmtId="0" fontId="5" fillId="2" borderId="0" xfId="0" applyFont="1" applyFill="1" applyBorder="1" applyAlignment="1">
      <alignment horizontal="right"/>
    </xf>
    <xf numFmtId="0" fontId="5" fillId="2" borderId="6" xfId="0" applyFont="1" applyFill="1" applyBorder="1" applyAlignment="1">
      <alignment horizontal="right"/>
    </xf>
    <xf numFmtId="0" fontId="4" fillId="2" borderId="0" xfId="0" applyFont="1" applyFill="1" applyBorder="1" applyAlignment="1">
      <alignment horizontal="left"/>
    </xf>
    <xf numFmtId="164" fontId="4" fillId="2" borderId="0" xfId="0" applyNumberFormat="1" applyFont="1" applyFill="1" applyBorder="1" applyAlignment="1">
      <alignment horizontal="center"/>
    </xf>
    <xf numFmtId="9" fontId="4" fillId="2" borderId="0" xfId="0" applyNumberFormat="1" applyFont="1" applyFill="1" applyBorder="1" applyAlignment="1">
      <alignment horizontal="center" wrapText="1"/>
    </xf>
    <xf numFmtId="165" fontId="4" fillId="2" borderId="0" xfId="0" applyNumberFormat="1" applyFont="1" applyFill="1" applyBorder="1" applyAlignment="1">
      <alignment horizontal="center" wrapText="1"/>
    </xf>
    <xf numFmtId="0" fontId="4" fillId="2" borderId="5" xfId="0" applyFont="1" applyFill="1" applyBorder="1" applyAlignment="1">
      <alignment horizontal="justify" wrapText="1"/>
    </xf>
    <xf numFmtId="0" fontId="4" fillId="2" borderId="3" xfId="0" applyFont="1" applyFill="1" applyBorder="1" applyAlignment="1">
      <alignment horizontal="justify" wrapText="1"/>
    </xf>
    <xf numFmtId="0" fontId="4" fillId="2" borderId="5"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0" xfId="0" applyFont="1" applyFill="1" applyBorder="1" applyAlignment="1">
      <alignment horizontal="justify" wrapText="1"/>
    </xf>
    <xf numFmtId="0" fontId="4" fillId="2" borderId="6" xfId="0" applyFont="1" applyFill="1" applyBorder="1" applyAlignment="1">
      <alignment horizontal="justify" wrapText="1"/>
    </xf>
    <xf numFmtId="0" fontId="4" fillId="2" borderId="6" xfId="0" applyFont="1" applyFill="1" applyBorder="1" applyAlignment="1">
      <alignment horizontal="center" wrapText="1"/>
    </xf>
    <xf numFmtId="0" fontId="4" fillId="2" borderId="3" xfId="0" applyFont="1" applyFill="1" applyBorder="1" applyAlignment="1">
      <alignment horizontal="justify" vertical="top" wrapText="1"/>
    </xf>
    <xf numFmtId="3" fontId="4" fillId="2" borderId="0" xfId="0" applyNumberFormat="1" applyFont="1" applyFill="1" applyBorder="1" applyAlignment="1">
      <alignment horizontal="center" wrapText="1"/>
    </xf>
    <xf numFmtId="3" fontId="4" fillId="2" borderId="6" xfId="0" applyNumberFormat="1" applyFont="1" applyFill="1" applyBorder="1" applyAlignment="1">
      <alignment horizontal="center" wrapText="1"/>
    </xf>
    <xf numFmtId="9" fontId="4" fillId="2" borderId="5" xfId="0" applyNumberFormat="1" applyFont="1" applyFill="1" applyBorder="1" applyAlignment="1">
      <alignment horizontal="left" wrapText="1"/>
    </xf>
    <xf numFmtId="9" fontId="4" fillId="2" borderId="6" xfId="0" applyNumberFormat="1" applyFont="1" applyFill="1" applyBorder="1" applyAlignment="1">
      <alignment horizontal="left" wrapText="1"/>
    </xf>
    <xf numFmtId="0" fontId="4" fillId="2" borderId="1" xfId="0" applyFont="1" applyFill="1" applyBorder="1" applyAlignment="1">
      <alignment horizontal="left" wrapText="1"/>
    </xf>
    <xf numFmtId="0" fontId="4" fillId="0" borderId="2" xfId="0" applyFont="1" applyBorder="1" applyAlignment="1">
      <alignment horizontal="left" wrapText="1"/>
    </xf>
    <xf numFmtId="0" fontId="28" fillId="2" borderId="7" xfId="0" applyFont="1" applyFill="1" applyBorder="1" applyAlignment="1">
      <alignment horizontal="left"/>
    </xf>
    <xf numFmtId="0" fontId="28" fillId="2" borderId="3" xfId="0" applyFont="1" applyFill="1" applyBorder="1" applyAlignment="1">
      <alignment horizontal="left"/>
    </xf>
    <xf numFmtId="0" fontId="5" fillId="2" borderId="3" xfId="0" applyFont="1" applyFill="1" applyBorder="1" applyAlignment="1">
      <alignment horizontal="justify"/>
    </xf>
    <xf numFmtId="0" fontId="28" fillId="2" borderId="7" xfId="0" applyFont="1" applyFill="1" applyBorder="1" applyAlignment="1">
      <alignment horizontal="center"/>
    </xf>
    <xf numFmtId="0" fontId="28" fillId="2" borderId="0" xfId="0" applyFont="1" applyFill="1" applyBorder="1" applyAlignment="1">
      <alignment horizontal="center"/>
    </xf>
    <xf numFmtId="0" fontId="45" fillId="0" borderId="7" xfId="0" applyFont="1" applyBorder="1" applyAlignment="1">
      <alignment horizontal="left" wrapText="1"/>
    </xf>
    <xf numFmtId="0" fontId="10" fillId="0" borderId="7" xfId="0" applyFont="1" applyBorder="1" applyAlignment="1">
      <alignment horizontal="left" wrapText="1"/>
    </xf>
    <xf numFmtId="0" fontId="5" fillId="0" borderId="7"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left"/>
    </xf>
    <xf numFmtId="0" fontId="5" fillId="0" borderId="2" xfId="0" applyFont="1" applyBorder="1" applyAlignment="1">
      <alignment horizontal="left" wrapText="1"/>
    </xf>
    <xf numFmtId="0" fontId="5" fillId="0" borderId="6" xfId="0" applyFont="1" applyBorder="1" applyAlignment="1">
      <alignment horizontal="left" wrapText="1"/>
    </xf>
    <xf numFmtId="0" fontId="4" fillId="0" borderId="6" xfId="0" applyFont="1" applyBorder="1" applyAlignment="1">
      <alignment horizontal="left"/>
    </xf>
    <xf numFmtId="0" fontId="5" fillId="2" borderId="0" xfId="0" applyFont="1" applyFill="1" applyBorder="1" applyAlignment="1">
      <alignment horizontal="left"/>
    </xf>
    <xf numFmtId="0" fontId="5" fillId="2" borderId="5" xfId="0" applyFont="1" applyFill="1" applyBorder="1" applyAlignment="1">
      <alignment horizontal="left"/>
    </xf>
    <xf numFmtId="0" fontId="5" fillId="2" borderId="3" xfId="0" applyFont="1" applyFill="1" applyBorder="1" applyAlignment="1">
      <alignment horizontal="left"/>
    </xf>
    <xf numFmtId="0" fontId="4" fillId="0" borderId="2" xfId="0" applyFont="1" applyBorder="1" applyAlignment="1">
      <alignment horizontal="center"/>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3" xfId="0" applyFont="1" applyFill="1" applyBorder="1" applyAlignment="1">
      <alignment horizontal="left" vertical="center"/>
    </xf>
    <xf numFmtId="0" fontId="5" fillId="2" borderId="6" xfId="0" applyFont="1" applyFill="1" applyBorder="1" applyAlignment="1">
      <alignment horizontal="left" vertical="center"/>
    </xf>
  </cellXfs>
  <cellStyles count="8">
    <cellStyle name="Hipervínculo" xfId="2" builtinId="8"/>
    <cellStyle name="Millares" xfId="1" builtinId="3"/>
    <cellStyle name="Moneda" xfId="3" builtinId="4"/>
    <cellStyle name="Normal" xfId="0" builtinId="0"/>
    <cellStyle name="Normal 2" xfId="5"/>
    <cellStyle name="Normal 2 2" xfId="7"/>
    <cellStyle name="Normal 3" xfId="6"/>
    <cellStyle name="Porcentual"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3.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s-PA"/>
  <c:style val="27"/>
  <c:chart>
    <c:plotArea>
      <c:layout>
        <c:manualLayout>
          <c:layoutTarget val="inner"/>
          <c:xMode val="edge"/>
          <c:yMode val="edge"/>
          <c:x val="0.18005774278215281"/>
          <c:y val="5.0925925925925923E-2"/>
          <c:w val="0.74817279090113731"/>
          <c:h val="0.70147747156605422"/>
        </c:manualLayout>
      </c:layout>
      <c:barChart>
        <c:barDir val="bar"/>
        <c:grouping val="stacked"/>
        <c:ser>
          <c:idx val="0"/>
          <c:order val="0"/>
          <c:tx>
            <c:strRef>
              <c:f>'Grafico 1'!$C$20</c:f>
              <c:strCache>
                <c:ptCount val="1"/>
                <c:pt idx="0">
                  <c:v>Mercado Privado</c:v>
                </c:pt>
              </c:strCache>
            </c:strRef>
          </c:tx>
          <c:dLbls>
            <c:txPr>
              <a:bodyPr/>
              <a:lstStyle/>
              <a:p>
                <a:pPr>
                  <a:defRPr lang="es-ES" b="1">
                    <a:solidFill>
                      <a:schemeClr val="bg1"/>
                    </a:solidFill>
                  </a:defRPr>
                </a:pPr>
                <a:endParaRPr lang="es-PA"/>
              </a:p>
            </c:txPr>
            <c:showVal val="1"/>
          </c:dLbls>
          <c:cat>
            <c:strRef>
              <c:f>'Grafico 1'!$A$21:$A$27</c:f>
              <c:strCache>
                <c:ptCount val="7"/>
                <c:pt idx="0">
                  <c:v>Costa Rica</c:v>
                </c:pt>
                <c:pt idx="1">
                  <c:v>El Salvador</c:v>
                </c:pt>
                <c:pt idx="2">
                  <c:v>Guatemala</c:v>
                </c:pt>
                <c:pt idx="3">
                  <c:v>Honduras</c:v>
                </c:pt>
                <c:pt idx="4">
                  <c:v>Nicaragua</c:v>
                </c:pt>
                <c:pt idx="5">
                  <c:v>Panama</c:v>
                </c:pt>
                <c:pt idx="6">
                  <c:v>REGIÓN</c:v>
                </c:pt>
              </c:strCache>
            </c:strRef>
          </c:cat>
          <c:val>
            <c:numRef>
              <c:f>'Grafico 1'!$C$21:$C$27</c:f>
              <c:numCache>
                <c:formatCode>0%</c:formatCode>
                <c:ptCount val="7"/>
                <c:pt idx="0">
                  <c:v>0.64428044280442798</c:v>
                </c:pt>
                <c:pt idx="1">
                  <c:v>0.64</c:v>
                </c:pt>
                <c:pt idx="2">
                  <c:v>0.69016393442622948</c:v>
                </c:pt>
                <c:pt idx="3">
                  <c:v>0.81619937694704048</c:v>
                </c:pt>
                <c:pt idx="4">
                  <c:v>0.79482758620689653</c:v>
                </c:pt>
                <c:pt idx="5">
                  <c:v>0.60794896957801769</c:v>
                </c:pt>
                <c:pt idx="6">
                  <c:v>0.69</c:v>
                </c:pt>
              </c:numCache>
            </c:numRef>
          </c:val>
        </c:ser>
        <c:ser>
          <c:idx val="1"/>
          <c:order val="1"/>
          <c:tx>
            <c:strRef>
              <c:f>'Grafico 1'!$B$20</c:f>
              <c:strCache>
                <c:ptCount val="1"/>
                <c:pt idx="0">
                  <c:v>Mercado Institucional</c:v>
                </c:pt>
              </c:strCache>
            </c:strRef>
          </c:tx>
          <c:dLbls>
            <c:txPr>
              <a:bodyPr/>
              <a:lstStyle/>
              <a:p>
                <a:pPr>
                  <a:defRPr lang="es-ES" b="1">
                    <a:solidFill>
                      <a:schemeClr val="bg1"/>
                    </a:solidFill>
                  </a:defRPr>
                </a:pPr>
                <a:endParaRPr lang="es-PA"/>
              </a:p>
            </c:txPr>
            <c:showVal val="1"/>
          </c:dLbls>
          <c:cat>
            <c:strRef>
              <c:f>'Grafico 1'!$A$21:$A$27</c:f>
              <c:strCache>
                <c:ptCount val="7"/>
                <c:pt idx="0">
                  <c:v>Costa Rica</c:v>
                </c:pt>
                <c:pt idx="1">
                  <c:v>El Salvador</c:v>
                </c:pt>
                <c:pt idx="2">
                  <c:v>Guatemala</c:v>
                </c:pt>
                <c:pt idx="3">
                  <c:v>Honduras</c:v>
                </c:pt>
                <c:pt idx="4">
                  <c:v>Nicaragua</c:v>
                </c:pt>
                <c:pt idx="5">
                  <c:v>Panama</c:v>
                </c:pt>
                <c:pt idx="6">
                  <c:v>REGIÓN</c:v>
                </c:pt>
              </c:strCache>
            </c:strRef>
          </c:cat>
          <c:val>
            <c:numRef>
              <c:f>'Grafico 1'!$B$21:$B$27</c:f>
              <c:numCache>
                <c:formatCode>0%</c:formatCode>
                <c:ptCount val="7"/>
                <c:pt idx="0">
                  <c:v>0.35571955719557197</c:v>
                </c:pt>
                <c:pt idx="1">
                  <c:v>0.34962121212121211</c:v>
                </c:pt>
                <c:pt idx="2">
                  <c:v>0.30983606557377052</c:v>
                </c:pt>
                <c:pt idx="3">
                  <c:v>0.18380062305295949</c:v>
                </c:pt>
                <c:pt idx="4">
                  <c:v>0.20517241379310344</c:v>
                </c:pt>
                <c:pt idx="5">
                  <c:v>0.39205103042198231</c:v>
                </c:pt>
                <c:pt idx="6">
                  <c:v>0.31</c:v>
                </c:pt>
              </c:numCache>
            </c:numRef>
          </c:val>
        </c:ser>
        <c:overlap val="100"/>
        <c:axId val="141433472"/>
        <c:axId val="141459840"/>
      </c:barChart>
      <c:catAx>
        <c:axId val="141433472"/>
        <c:scaling>
          <c:orientation val="minMax"/>
        </c:scaling>
        <c:axPos val="l"/>
        <c:majorTickMark val="none"/>
        <c:tickLblPos val="nextTo"/>
        <c:txPr>
          <a:bodyPr/>
          <a:lstStyle/>
          <a:p>
            <a:pPr>
              <a:defRPr lang="es-ES" sz="1100" b="1"/>
            </a:pPr>
            <a:endParaRPr lang="es-PA"/>
          </a:p>
        </c:txPr>
        <c:crossAx val="141459840"/>
        <c:crosses val="autoZero"/>
        <c:auto val="1"/>
        <c:lblAlgn val="ctr"/>
        <c:lblOffset val="100"/>
      </c:catAx>
      <c:valAx>
        <c:axId val="141459840"/>
        <c:scaling>
          <c:orientation val="minMax"/>
          <c:max val="1"/>
        </c:scaling>
        <c:axPos val="b"/>
        <c:numFmt formatCode="0%" sourceLinked="1"/>
        <c:tickLblPos val="nextTo"/>
        <c:txPr>
          <a:bodyPr/>
          <a:lstStyle/>
          <a:p>
            <a:pPr>
              <a:defRPr lang="es-ES" sz="1050" b="1"/>
            </a:pPr>
            <a:endParaRPr lang="es-PA"/>
          </a:p>
        </c:txPr>
        <c:crossAx val="141433472"/>
        <c:crosses val="autoZero"/>
        <c:crossBetween val="between"/>
      </c:valAx>
    </c:plotArea>
    <c:legend>
      <c:legendPos val="b"/>
      <c:layout>
        <c:manualLayout>
          <c:xMode val="edge"/>
          <c:yMode val="edge"/>
          <c:x val="9.0385199025263097E-2"/>
          <c:y val="0.88413751559743559"/>
          <c:w val="0.87447108659440376"/>
          <c:h val="8.9632976205843248E-2"/>
        </c:manualLayout>
      </c:layout>
      <c:txPr>
        <a:bodyPr/>
        <a:lstStyle/>
        <a:p>
          <a:pPr>
            <a:defRPr lang="es-ES" sz="1200" b="1"/>
          </a:pPr>
          <a:endParaRPr lang="es-PA"/>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PA"/>
  <c:chart>
    <c:title>
      <c:tx>
        <c:rich>
          <a:bodyPr/>
          <a:lstStyle/>
          <a:p>
            <a:pPr>
              <a:defRPr lang="es-ES"/>
            </a:pPr>
            <a:r>
              <a:rPr lang="es-ES"/>
              <a:t>Precios Promedio del Mercado Ético y Popular </a:t>
            </a:r>
          </a:p>
          <a:p>
            <a:pPr>
              <a:defRPr lang="es-ES"/>
            </a:pPr>
            <a:r>
              <a:rPr lang="es-ES"/>
              <a:t>2006-2010</a:t>
            </a:r>
          </a:p>
        </c:rich>
      </c:tx>
    </c:title>
    <c:plotArea>
      <c:layout>
        <c:manualLayout>
          <c:layoutTarget val="inner"/>
          <c:xMode val="edge"/>
          <c:yMode val="edge"/>
          <c:x val="3.3986127360123401E-2"/>
          <c:y val="0.20100502512562821"/>
          <c:w val="0.69396045026925879"/>
          <c:h val="0.62775953257099415"/>
        </c:manualLayout>
      </c:layout>
      <c:lineChart>
        <c:grouping val="standard"/>
        <c:ser>
          <c:idx val="0"/>
          <c:order val="0"/>
          <c:tx>
            <c:strRef>
              <c:f>'[2]Grafico 10'!$B$25</c:f>
              <c:strCache>
                <c:ptCount val="1"/>
                <c:pt idx="0">
                  <c:v>Precio Promedio Mercado Ético</c:v>
                </c:pt>
              </c:strCache>
            </c:strRef>
          </c:tx>
          <c:marker>
            <c:symbol val="diamond"/>
            <c:size val="3"/>
          </c:marker>
          <c:dLbls>
            <c:dLbl>
              <c:idx val="0"/>
              <c:layout>
                <c:manualLayout>
                  <c:x val="-2.6711185308848077E-2"/>
                  <c:y val="2.3450586264656587E-2"/>
                </c:manualLayout>
              </c:layout>
              <c:showVal val="1"/>
            </c:dLbl>
            <c:dLbl>
              <c:idx val="1"/>
              <c:delete val="1"/>
            </c:dLbl>
            <c:dLbl>
              <c:idx val="2"/>
              <c:layout>
                <c:manualLayout>
                  <c:x val="-1.3355592654424039E-2"/>
                  <c:y val="2.0100502512562814E-2"/>
                </c:manualLayout>
              </c:layout>
              <c:showVal val="1"/>
            </c:dLbl>
            <c:dLbl>
              <c:idx val="3"/>
              <c:delete val="1"/>
            </c:dLbl>
            <c:dLbl>
              <c:idx val="4"/>
              <c:delete val="1"/>
            </c:dLbl>
            <c:dLbl>
              <c:idx val="5"/>
              <c:layout>
                <c:manualLayout>
                  <c:x val="-3.3388981636060078E-2"/>
                  <c:y val="-3.0150753768844241E-2"/>
                </c:manualLayout>
              </c:layout>
              <c:showVal val="1"/>
            </c:dLbl>
            <c:dLbl>
              <c:idx val="6"/>
              <c:delete val="1"/>
            </c:dLbl>
            <c:dLbl>
              <c:idx val="7"/>
              <c:layout>
                <c:manualLayout>
                  <c:x val="-8.9037284362827006E-3"/>
                  <c:y val="3.3500837520938034E-2"/>
                </c:manualLayout>
              </c:layout>
              <c:showVal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8"/>
              <c:delete val="1"/>
            </c:dLbl>
            <c:dLbl>
              <c:idx val="19"/>
              <c:delete val="1"/>
            </c:dLbl>
            <c:dLbl>
              <c:idx val="20"/>
              <c:layout>
                <c:manualLayout>
                  <c:x val="-2.8937117417919014E-2"/>
                  <c:y val="-4.3551088777219256E-2"/>
                </c:manualLayout>
              </c:layout>
              <c:showVal val="1"/>
            </c:dLbl>
            <c:txPr>
              <a:bodyPr/>
              <a:lstStyle/>
              <a:p>
                <a:pPr>
                  <a:defRPr lang="en-US" b="1"/>
                </a:pPr>
                <a:endParaRPr lang="es-PA"/>
              </a:p>
            </c:txPr>
            <c:showVal val="1"/>
          </c:dLbls>
          <c:cat>
            <c:numRef>
              <c:f>'[2]Grafico 10'!$A$26:$A$46</c:f>
              <c:numCache>
                <c:formatCode>General</c:formatCode>
                <c:ptCount val="21"/>
                <c:pt idx="0">
                  <c:v>2006</c:v>
                </c:pt>
                <c:pt idx="1">
                  <c:v>2007</c:v>
                </c:pt>
                <c:pt idx="2">
                  <c:v>2008</c:v>
                </c:pt>
                <c:pt idx="3">
                  <c:v>39814</c:v>
                </c:pt>
                <c:pt idx="4">
                  <c:v>39845</c:v>
                </c:pt>
                <c:pt idx="5">
                  <c:v>39873</c:v>
                </c:pt>
                <c:pt idx="6">
                  <c:v>39904</c:v>
                </c:pt>
                <c:pt idx="7">
                  <c:v>39934</c:v>
                </c:pt>
                <c:pt idx="8">
                  <c:v>39965</c:v>
                </c:pt>
                <c:pt idx="9">
                  <c:v>39995</c:v>
                </c:pt>
                <c:pt idx="10">
                  <c:v>40026</c:v>
                </c:pt>
                <c:pt idx="11">
                  <c:v>40057</c:v>
                </c:pt>
                <c:pt idx="12">
                  <c:v>40087</c:v>
                </c:pt>
                <c:pt idx="13">
                  <c:v>40118</c:v>
                </c:pt>
                <c:pt idx="14">
                  <c:v>40148</c:v>
                </c:pt>
                <c:pt idx="15">
                  <c:v>40179</c:v>
                </c:pt>
                <c:pt idx="16">
                  <c:v>40210</c:v>
                </c:pt>
                <c:pt idx="17">
                  <c:v>40238</c:v>
                </c:pt>
                <c:pt idx="18">
                  <c:v>40269</c:v>
                </c:pt>
                <c:pt idx="19">
                  <c:v>40299</c:v>
                </c:pt>
                <c:pt idx="20">
                  <c:v>40330</c:v>
                </c:pt>
              </c:numCache>
            </c:numRef>
          </c:cat>
          <c:val>
            <c:numRef>
              <c:f>'[2]Grafico 10'!$B$26:$B$46</c:f>
              <c:numCache>
                <c:formatCode>General</c:formatCode>
                <c:ptCount val="21"/>
                <c:pt idx="0">
                  <c:v>8.69</c:v>
                </c:pt>
                <c:pt idx="1">
                  <c:v>9.02</c:v>
                </c:pt>
                <c:pt idx="2">
                  <c:v>9.33</c:v>
                </c:pt>
                <c:pt idx="3">
                  <c:v>9.48</c:v>
                </c:pt>
                <c:pt idx="4">
                  <c:v>9.5299999999999994</c:v>
                </c:pt>
                <c:pt idx="5">
                  <c:v>9.74</c:v>
                </c:pt>
                <c:pt idx="6">
                  <c:v>9.56</c:v>
                </c:pt>
                <c:pt idx="7">
                  <c:v>9.5399999999999991</c:v>
                </c:pt>
                <c:pt idx="8">
                  <c:v>9.58</c:v>
                </c:pt>
                <c:pt idx="9">
                  <c:v>9.57</c:v>
                </c:pt>
                <c:pt idx="10">
                  <c:v>9.6</c:v>
                </c:pt>
                <c:pt idx="11">
                  <c:v>9.59</c:v>
                </c:pt>
                <c:pt idx="12">
                  <c:v>9.58</c:v>
                </c:pt>
                <c:pt idx="13">
                  <c:v>9.58</c:v>
                </c:pt>
                <c:pt idx="14">
                  <c:v>9.59</c:v>
                </c:pt>
                <c:pt idx="15">
                  <c:v>9.51</c:v>
                </c:pt>
                <c:pt idx="16">
                  <c:v>9.56</c:v>
                </c:pt>
                <c:pt idx="17">
                  <c:v>9.73</c:v>
                </c:pt>
                <c:pt idx="18">
                  <c:v>9.51</c:v>
                </c:pt>
                <c:pt idx="19">
                  <c:v>9.34</c:v>
                </c:pt>
                <c:pt idx="20">
                  <c:v>9.61</c:v>
                </c:pt>
              </c:numCache>
            </c:numRef>
          </c:val>
        </c:ser>
        <c:ser>
          <c:idx val="1"/>
          <c:order val="1"/>
          <c:tx>
            <c:strRef>
              <c:f>'[2]Grafico 10'!$C$25</c:f>
              <c:strCache>
                <c:ptCount val="1"/>
                <c:pt idx="0">
                  <c:v>Precio Promedio Mercado Popular</c:v>
                </c:pt>
              </c:strCache>
            </c:strRef>
          </c:tx>
          <c:marker>
            <c:symbol val="square"/>
            <c:size val="3"/>
          </c:marker>
          <c:dLbls>
            <c:dLbl>
              <c:idx val="0"/>
              <c:layout>
                <c:manualLayout>
                  <c:x val="-2.6711185308848077E-2"/>
                  <c:y val="2.3450586264656587E-2"/>
                </c:manualLayout>
              </c:layout>
              <c:showVal val="1"/>
            </c:dLbl>
            <c:dLbl>
              <c:idx val="1"/>
              <c:delete val="1"/>
            </c:dLbl>
            <c:dLbl>
              <c:idx val="2"/>
              <c:delete val="1"/>
            </c:dLbl>
            <c:dLbl>
              <c:idx val="3"/>
              <c:layout>
                <c:manualLayout>
                  <c:x val="-1.5581524763494765E-2"/>
                  <c:y val="2.6800670016750541E-2"/>
                </c:manualLayout>
              </c:layout>
              <c:showVal val="1"/>
            </c:dLbl>
            <c:dLbl>
              <c:idx val="4"/>
              <c:delete val="1"/>
            </c:dLbl>
            <c:dLbl>
              <c:idx val="5"/>
              <c:layout>
                <c:manualLayout>
                  <c:x val="0"/>
                  <c:y val="3.015075376884423E-2"/>
                </c:manualLayout>
              </c:layout>
              <c:showVal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0"/>
                  <c:y val="-2.0100502512562814E-2"/>
                </c:manualLayout>
              </c:layout>
              <c:showVal val="1"/>
            </c:dLbl>
            <c:dLbl>
              <c:idx val="14"/>
              <c:delete val="1"/>
            </c:dLbl>
            <c:dLbl>
              <c:idx val="15"/>
              <c:delete val="1"/>
            </c:dLbl>
            <c:dLbl>
              <c:idx val="16"/>
              <c:delete val="1"/>
            </c:dLbl>
            <c:dLbl>
              <c:idx val="17"/>
              <c:delete val="1"/>
            </c:dLbl>
            <c:dLbl>
              <c:idx val="18"/>
              <c:delete val="1"/>
            </c:dLbl>
            <c:dLbl>
              <c:idx val="19"/>
              <c:delete val="1"/>
            </c:dLbl>
            <c:dLbl>
              <c:idx val="20"/>
              <c:layout>
                <c:manualLayout>
                  <c:x val="-4.4518642181413492E-2"/>
                  <c:y val="-4.6901172529313216E-2"/>
                </c:manualLayout>
              </c:layout>
              <c:showVal val="1"/>
            </c:dLbl>
            <c:txPr>
              <a:bodyPr/>
              <a:lstStyle/>
              <a:p>
                <a:pPr>
                  <a:defRPr lang="en-US" b="1"/>
                </a:pPr>
                <a:endParaRPr lang="es-PA"/>
              </a:p>
            </c:txPr>
            <c:showVal val="1"/>
          </c:dLbls>
          <c:cat>
            <c:numRef>
              <c:f>'[2]Grafico 10'!$A$26:$A$46</c:f>
              <c:numCache>
                <c:formatCode>General</c:formatCode>
                <c:ptCount val="21"/>
                <c:pt idx="0">
                  <c:v>2006</c:v>
                </c:pt>
                <c:pt idx="1">
                  <c:v>2007</c:v>
                </c:pt>
                <c:pt idx="2">
                  <c:v>2008</c:v>
                </c:pt>
                <c:pt idx="3">
                  <c:v>39814</c:v>
                </c:pt>
                <c:pt idx="4">
                  <c:v>39845</c:v>
                </c:pt>
                <c:pt idx="5">
                  <c:v>39873</c:v>
                </c:pt>
                <c:pt idx="6">
                  <c:v>39904</c:v>
                </c:pt>
                <c:pt idx="7">
                  <c:v>39934</c:v>
                </c:pt>
                <c:pt idx="8">
                  <c:v>39965</c:v>
                </c:pt>
                <c:pt idx="9">
                  <c:v>39995</c:v>
                </c:pt>
                <c:pt idx="10">
                  <c:v>40026</c:v>
                </c:pt>
                <c:pt idx="11">
                  <c:v>40057</c:v>
                </c:pt>
                <c:pt idx="12">
                  <c:v>40087</c:v>
                </c:pt>
                <c:pt idx="13">
                  <c:v>40118</c:v>
                </c:pt>
                <c:pt idx="14">
                  <c:v>40148</c:v>
                </c:pt>
                <c:pt idx="15">
                  <c:v>40179</c:v>
                </c:pt>
                <c:pt idx="16">
                  <c:v>40210</c:v>
                </c:pt>
                <c:pt idx="17">
                  <c:v>40238</c:v>
                </c:pt>
                <c:pt idx="18">
                  <c:v>40269</c:v>
                </c:pt>
                <c:pt idx="19">
                  <c:v>40299</c:v>
                </c:pt>
                <c:pt idx="20">
                  <c:v>40330</c:v>
                </c:pt>
              </c:numCache>
            </c:numRef>
          </c:cat>
          <c:val>
            <c:numRef>
              <c:f>'[2]Grafico 10'!$C$26:$C$46</c:f>
              <c:numCache>
                <c:formatCode>General</c:formatCode>
                <c:ptCount val="21"/>
                <c:pt idx="0">
                  <c:v>3.06</c:v>
                </c:pt>
                <c:pt idx="1">
                  <c:v>3.18</c:v>
                </c:pt>
                <c:pt idx="2">
                  <c:v>3.36</c:v>
                </c:pt>
                <c:pt idx="3">
                  <c:v>3.38</c:v>
                </c:pt>
                <c:pt idx="4">
                  <c:v>3.33</c:v>
                </c:pt>
                <c:pt idx="5">
                  <c:v>3.35</c:v>
                </c:pt>
                <c:pt idx="6">
                  <c:v>3.43</c:v>
                </c:pt>
                <c:pt idx="7">
                  <c:v>3.41</c:v>
                </c:pt>
                <c:pt idx="8">
                  <c:v>3.4</c:v>
                </c:pt>
                <c:pt idx="9">
                  <c:v>3.4</c:v>
                </c:pt>
                <c:pt idx="10">
                  <c:v>3.4</c:v>
                </c:pt>
                <c:pt idx="11">
                  <c:v>3.39</c:v>
                </c:pt>
                <c:pt idx="12">
                  <c:v>3.4</c:v>
                </c:pt>
                <c:pt idx="13">
                  <c:v>3.4</c:v>
                </c:pt>
                <c:pt idx="14">
                  <c:v>3.4</c:v>
                </c:pt>
                <c:pt idx="15">
                  <c:v>3.38</c:v>
                </c:pt>
                <c:pt idx="16">
                  <c:v>3.39</c:v>
                </c:pt>
                <c:pt idx="17">
                  <c:v>3.37</c:v>
                </c:pt>
                <c:pt idx="18">
                  <c:v>3.34</c:v>
                </c:pt>
                <c:pt idx="19">
                  <c:v>3.37</c:v>
                </c:pt>
                <c:pt idx="20">
                  <c:v>3.58</c:v>
                </c:pt>
              </c:numCache>
            </c:numRef>
          </c:val>
        </c:ser>
        <c:marker val="1"/>
        <c:axId val="142582144"/>
        <c:axId val="142583680"/>
      </c:lineChart>
      <c:catAx>
        <c:axId val="142582144"/>
        <c:scaling>
          <c:orientation val="minMax"/>
        </c:scaling>
        <c:axPos val="b"/>
        <c:numFmt formatCode="General" sourceLinked="1"/>
        <c:majorTickMark val="none"/>
        <c:tickLblPos val="nextTo"/>
        <c:txPr>
          <a:bodyPr rot="-3360000"/>
          <a:lstStyle/>
          <a:p>
            <a:pPr>
              <a:defRPr lang="en-US"/>
            </a:pPr>
            <a:endParaRPr lang="es-PA"/>
          </a:p>
        </c:txPr>
        <c:crossAx val="142583680"/>
        <c:crosses val="autoZero"/>
        <c:auto val="1"/>
        <c:lblAlgn val="ctr"/>
        <c:lblOffset val="100"/>
      </c:catAx>
      <c:valAx>
        <c:axId val="142583680"/>
        <c:scaling>
          <c:orientation val="minMax"/>
        </c:scaling>
        <c:axPos val="l"/>
        <c:majorGridlines/>
        <c:numFmt formatCode="General" sourceLinked="1"/>
        <c:tickLblPos val="none"/>
        <c:txPr>
          <a:bodyPr/>
          <a:lstStyle/>
          <a:p>
            <a:pPr>
              <a:defRPr lang="es-ES"/>
            </a:pPr>
            <a:endParaRPr lang="es-PA"/>
          </a:p>
        </c:txPr>
        <c:crossAx val="142582144"/>
        <c:crosses val="autoZero"/>
        <c:crossBetween val="between"/>
        <c:majorUnit val="1"/>
      </c:valAx>
    </c:plotArea>
    <c:legend>
      <c:legendPos val="r"/>
      <c:layout>
        <c:manualLayout>
          <c:xMode val="edge"/>
          <c:yMode val="edge"/>
          <c:x val="0.71013912075681651"/>
          <c:y val="0.3821915351033382"/>
          <c:w val="0.28318308291597138"/>
          <c:h val="0.25571743230588639"/>
        </c:manualLayout>
      </c:layout>
      <c:txPr>
        <a:bodyPr/>
        <a:lstStyle/>
        <a:p>
          <a:pPr>
            <a:defRPr lang="en-US" b="1"/>
          </a:pPr>
          <a:endParaRPr lang="es-PA"/>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PA"/>
  <c:style val="3"/>
  <c:chart>
    <c:plotArea>
      <c:layout/>
      <c:lineChart>
        <c:grouping val="standard"/>
        <c:ser>
          <c:idx val="0"/>
          <c:order val="0"/>
          <c:tx>
            <c:strRef>
              <c:f>'Grafico 11'!$A$27</c:f>
              <c:strCache>
                <c:ptCount val="1"/>
                <c:pt idx="0">
                  <c:v>Costa Rica</c:v>
                </c:pt>
              </c:strCache>
            </c:strRef>
          </c:tx>
          <c:spPr>
            <a:ln>
              <a:solidFill>
                <a:srgbClr val="C00000"/>
              </a:solidFill>
            </a:ln>
          </c:spPr>
          <c:marker>
            <c:spPr>
              <a:solidFill>
                <a:srgbClr val="C00000"/>
              </a:solidFill>
            </c:spPr>
          </c:marker>
          <c:cat>
            <c:numRef>
              <c:f>'Grafico 11'!$B$25:$F$25</c:f>
              <c:numCache>
                <c:formatCode>General</c:formatCode>
                <c:ptCount val="5"/>
                <c:pt idx="0">
                  <c:v>2005</c:v>
                </c:pt>
                <c:pt idx="1">
                  <c:v>2006</c:v>
                </c:pt>
                <c:pt idx="2">
                  <c:v>2007</c:v>
                </c:pt>
                <c:pt idx="3">
                  <c:v>2008</c:v>
                </c:pt>
                <c:pt idx="4">
                  <c:v>2009</c:v>
                </c:pt>
              </c:numCache>
            </c:numRef>
          </c:cat>
          <c:val>
            <c:numRef>
              <c:f>'Grafico 11'!$B$27:$F$27</c:f>
              <c:numCache>
                <c:formatCode>"$"\ #,##0.0</c:formatCode>
                <c:ptCount val="5"/>
                <c:pt idx="0">
                  <c:v>20.163042455141046</c:v>
                </c:pt>
                <c:pt idx="1">
                  <c:v>6.4372448136119731</c:v>
                </c:pt>
                <c:pt idx="2">
                  <c:v>23.042999999999999</c:v>
                </c:pt>
                <c:pt idx="3">
                  <c:v>21.812999999999995</c:v>
                </c:pt>
                <c:pt idx="4">
                  <c:v>7.9080000000000004</c:v>
                </c:pt>
              </c:numCache>
            </c:numRef>
          </c:val>
        </c:ser>
        <c:ser>
          <c:idx val="1"/>
          <c:order val="1"/>
          <c:tx>
            <c:strRef>
              <c:f>'Grafico 11'!$A$28</c:f>
              <c:strCache>
                <c:ptCount val="1"/>
                <c:pt idx="0">
                  <c:v>El Salvador</c:v>
                </c:pt>
              </c:strCache>
            </c:strRef>
          </c:tx>
          <c:cat>
            <c:numRef>
              <c:f>'Grafico 11'!$B$25:$F$25</c:f>
              <c:numCache>
                <c:formatCode>General</c:formatCode>
                <c:ptCount val="5"/>
                <c:pt idx="0">
                  <c:v>2005</c:v>
                </c:pt>
                <c:pt idx="1">
                  <c:v>2006</c:v>
                </c:pt>
                <c:pt idx="2">
                  <c:v>2007</c:v>
                </c:pt>
                <c:pt idx="3">
                  <c:v>2008</c:v>
                </c:pt>
                <c:pt idx="4">
                  <c:v>2009</c:v>
                </c:pt>
              </c:numCache>
            </c:numRef>
          </c:cat>
          <c:val>
            <c:numRef>
              <c:f>'Grafico 11'!$B$28:$F$28</c:f>
              <c:numCache>
                <c:formatCode>"$"\ #,##0.0</c:formatCode>
                <c:ptCount val="5"/>
                <c:pt idx="0">
                  <c:v>16.573902675242294</c:v>
                </c:pt>
                <c:pt idx="1">
                  <c:v>16.014126767921223</c:v>
                </c:pt>
                <c:pt idx="2">
                  <c:v>8.6820000000000004</c:v>
                </c:pt>
                <c:pt idx="3">
                  <c:v>9.0060000000000002</c:v>
                </c:pt>
                <c:pt idx="4">
                  <c:v>8.0579999999999998</c:v>
                </c:pt>
              </c:numCache>
            </c:numRef>
          </c:val>
        </c:ser>
        <c:ser>
          <c:idx val="2"/>
          <c:order val="2"/>
          <c:tx>
            <c:strRef>
              <c:f>'Grafico 11'!$A$29</c:f>
              <c:strCache>
                <c:ptCount val="1"/>
                <c:pt idx="0">
                  <c:v>Guatemala</c:v>
                </c:pt>
              </c:strCache>
            </c:strRef>
          </c:tx>
          <c:cat>
            <c:numRef>
              <c:f>'Grafico 11'!$B$25:$F$25</c:f>
              <c:numCache>
                <c:formatCode>General</c:formatCode>
                <c:ptCount val="5"/>
                <c:pt idx="0">
                  <c:v>2005</c:v>
                </c:pt>
                <c:pt idx="1">
                  <c:v>2006</c:v>
                </c:pt>
                <c:pt idx="2">
                  <c:v>2007</c:v>
                </c:pt>
                <c:pt idx="3">
                  <c:v>2008</c:v>
                </c:pt>
                <c:pt idx="4">
                  <c:v>2009</c:v>
                </c:pt>
              </c:numCache>
            </c:numRef>
          </c:cat>
          <c:val>
            <c:numRef>
              <c:f>'Grafico 11'!$B$29:$F$29</c:f>
              <c:numCache>
                <c:formatCode>"$"\ #,##0.0</c:formatCode>
                <c:ptCount val="5"/>
                <c:pt idx="0">
                  <c:v>5.3042896538498532</c:v>
                </c:pt>
                <c:pt idx="1">
                  <c:v>4.503879728727501</c:v>
                </c:pt>
                <c:pt idx="2">
                  <c:v>2.6189999999999998</c:v>
                </c:pt>
                <c:pt idx="3">
                  <c:v>3.6239999999999997</c:v>
                </c:pt>
                <c:pt idx="4">
                  <c:v>12.533999999999999</c:v>
                </c:pt>
              </c:numCache>
            </c:numRef>
          </c:val>
        </c:ser>
        <c:ser>
          <c:idx val="3"/>
          <c:order val="3"/>
          <c:tx>
            <c:strRef>
              <c:f>'Grafico 11'!$A$30</c:f>
              <c:strCache>
                <c:ptCount val="1"/>
                <c:pt idx="0">
                  <c:v>Honduras</c:v>
                </c:pt>
              </c:strCache>
            </c:strRef>
          </c:tx>
          <c:cat>
            <c:numRef>
              <c:f>'Grafico 11'!$B$25:$F$25</c:f>
              <c:numCache>
                <c:formatCode>General</c:formatCode>
                <c:ptCount val="5"/>
                <c:pt idx="0">
                  <c:v>2005</c:v>
                </c:pt>
                <c:pt idx="1">
                  <c:v>2006</c:v>
                </c:pt>
                <c:pt idx="2">
                  <c:v>2007</c:v>
                </c:pt>
                <c:pt idx="3">
                  <c:v>2008</c:v>
                </c:pt>
                <c:pt idx="4">
                  <c:v>2009</c:v>
                </c:pt>
              </c:numCache>
            </c:numRef>
          </c:cat>
          <c:val>
            <c:numRef>
              <c:f>'Grafico 11'!$B$30:$F$30</c:f>
              <c:numCache>
                <c:formatCode>"$"\ #,##0.0</c:formatCode>
                <c:ptCount val="5"/>
                <c:pt idx="0">
                  <c:v>12.561368447947611</c:v>
                </c:pt>
                <c:pt idx="1">
                  <c:v>13.506784260594838</c:v>
                </c:pt>
                <c:pt idx="2">
                  <c:v>11.16</c:v>
                </c:pt>
                <c:pt idx="3">
                  <c:v>13.097999999999999</c:v>
                </c:pt>
                <c:pt idx="4">
                  <c:v>15.752999999999998</c:v>
                </c:pt>
              </c:numCache>
            </c:numRef>
          </c:val>
        </c:ser>
        <c:ser>
          <c:idx val="4"/>
          <c:order val="4"/>
          <c:tx>
            <c:strRef>
              <c:f>'Grafico 11'!$A$31</c:f>
              <c:strCache>
                <c:ptCount val="1"/>
                <c:pt idx="0">
                  <c:v>Nicaragua</c:v>
                </c:pt>
              </c:strCache>
            </c:strRef>
          </c:tx>
          <c:cat>
            <c:numRef>
              <c:f>'Grafico 11'!$B$25:$F$25</c:f>
              <c:numCache>
                <c:formatCode>General</c:formatCode>
                <c:ptCount val="5"/>
                <c:pt idx="0">
                  <c:v>2005</c:v>
                </c:pt>
                <c:pt idx="1">
                  <c:v>2006</c:v>
                </c:pt>
                <c:pt idx="2">
                  <c:v>2007</c:v>
                </c:pt>
                <c:pt idx="3">
                  <c:v>2008</c:v>
                </c:pt>
                <c:pt idx="4">
                  <c:v>2009</c:v>
                </c:pt>
              </c:numCache>
            </c:numRef>
          </c:cat>
          <c:val>
            <c:numRef>
              <c:f>'Grafico 11'!$B$31:$F$31</c:f>
              <c:numCache>
                <c:formatCode>"$"\ #,##0.0</c:formatCode>
                <c:ptCount val="5"/>
                <c:pt idx="0">
                  <c:v>12.664304881108015</c:v>
                </c:pt>
                <c:pt idx="1">
                  <c:v>9.6553770182063055</c:v>
                </c:pt>
                <c:pt idx="2">
                  <c:v>10.587</c:v>
                </c:pt>
                <c:pt idx="3">
                  <c:v>12.678000000000001</c:v>
                </c:pt>
                <c:pt idx="4">
                  <c:v>11.925000000000001</c:v>
                </c:pt>
              </c:numCache>
            </c:numRef>
          </c:val>
        </c:ser>
        <c:ser>
          <c:idx val="5"/>
          <c:order val="5"/>
          <c:tx>
            <c:strRef>
              <c:f>'Grafico 11'!$A$32</c:f>
              <c:strCache>
                <c:ptCount val="1"/>
                <c:pt idx="0">
                  <c:v>Panamá</c:v>
                </c:pt>
              </c:strCache>
            </c:strRef>
          </c:tx>
          <c:cat>
            <c:numRef>
              <c:f>'Grafico 11'!$B$25:$F$25</c:f>
              <c:numCache>
                <c:formatCode>General</c:formatCode>
                <c:ptCount val="5"/>
                <c:pt idx="0">
                  <c:v>2005</c:v>
                </c:pt>
                <c:pt idx="1">
                  <c:v>2006</c:v>
                </c:pt>
                <c:pt idx="2">
                  <c:v>2007</c:v>
                </c:pt>
                <c:pt idx="3">
                  <c:v>2008</c:v>
                </c:pt>
                <c:pt idx="4">
                  <c:v>2009</c:v>
                </c:pt>
              </c:numCache>
            </c:numRef>
          </c:cat>
          <c:val>
            <c:numRef>
              <c:f>'Grafico 11'!$B$32:$F$32</c:f>
              <c:numCache>
                <c:formatCode>"$"\ #,##0.0</c:formatCode>
                <c:ptCount val="5"/>
                <c:pt idx="0">
                  <c:v>9.3750091925221746</c:v>
                </c:pt>
                <c:pt idx="1">
                  <c:v>9.381202087913886</c:v>
                </c:pt>
                <c:pt idx="2">
                  <c:v>9.9930000000000021</c:v>
                </c:pt>
                <c:pt idx="3">
                  <c:v>10.614000000000001</c:v>
                </c:pt>
                <c:pt idx="4">
                  <c:v>11.535</c:v>
                </c:pt>
              </c:numCache>
            </c:numRef>
          </c:val>
        </c:ser>
        <c:ser>
          <c:idx val="6"/>
          <c:order val="6"/>
          <c:tx>
            <c:strRef>
              <c:f>'Grafico 11'!$A$33</c:f>
              <c:strCache>
                <c:ptCount val="1"/>
                <c:pt idx="0">
                  <c:v>Región</c:v>
                </c:pt>
              </c:strCache>
            </c:strRef>
          </c:tx>
          <c:cat>
            <c:numRef>
              <c:f>'Grafico 11'!$B$25:$F$25</c:f>
              <c:numCache>
                <c:formatCode>General</c:formatCode>
                <c:ptCount val="5"/>
                <c:pt idx="0">
                  <c:v>2005</c:v>
                </c:pt>
                <c:pt idx="1">
                  <c:v>2006</c:v>
                </c:pt>
                <c:pt idx="2">
                  <c:v>2007</c:v>
                </c:pt>
                <c:pt idx="3">
                  <c:v>2008</c:v>
                </c:pt>
                <c:pt idx="4">
                  <c:v>2009</c:v>
                </c:pt>
              </c:numCache>
            </c:numRef>
          </c:cat>
          <c:val>
            <c:numRef>
              <c:f>'Grafico 11'!$B$33:$F$33</c:f>
              <c:numCache>
                <c:formatCode>"$"\ #,##0.0</c:formatCode>
                <c:ptCount val="5"/>
                <c:pt idx="0">
                  <c:v>10.191852253247049</c:v>
                </c:pt>
                <c:pt idx="1">
                  <c:v>7.7655719158570538</c:v>
                </c:pt>
                <c:pt idx="2">
                  <c:v>7.0529999999999999</c:v>
                </c:pt>
                <c:pt idx="3">
                  <c:v>8.7839999999999989</c:v>
                </c:pt>
                <c:pt idx="4">
                  <c:v>10.544999999999998</c:v>
                </c:pt>
              </c:numCache>
            </c:numRef>
          </c:val>
        </c:ser>
        <c:marker val="1"/>
        <c:axId val="142689408"/>
        <c:axId val="142690944"/>
      </c:lineChart>
      <c:catAx>
        <c:axId val="142689408"/>
        <c:scaling>
          <c:orientation val="minMax"/>
        </c:scaling>
        <c:axPos val="b"/>
        <c:numFmt formatCode="General" sourceLinked="1"/>
        <c:tickLblPos val="nextTo"/>
        <c:txPr>
          <a:bodyPr rot="-2700000"/>
          <a:lstStyle/>
          <a:p>
            <a:pPr>
              <a:defRPr lang="es-ES" b="1"/>
            </a:pPr>
            <a:endParaRPr lang="es-PA"/>
          </a:p>
        </c:txPr>
        <c:crossAx val="142690944"/>
        <c:crosses val="autoZero"/>
        <c:auto val="1"/>
        <c:lblAlgn val="ctr"/>
        <c:lblOffset val="100"/>
      </c:catAx>
      <c:valAx>
        <c:axId val="142690944"/>
        <c:scaling>
          <c:orientation val="minMax"/>
        </c:scaling>
        <c:axPos val="l"/>
        <c:majorGridlines/>
        <c:numFmt formatCode="&quot;$&quot;\ #,##0.0" sourceLinked="1"/>
        <c:tickLblPos val="nextTo"/>
        <c:txPr>
          <a:bodyPr/>
          <a:lstStyle/>
          <a:p>
            <a:pPr>
              <a:defRPr lang="es-ES" b="1"/>
            </a:pPr>
            <a:endParaRPr lang="es-PA"/>
          </a:p>
        </c:txPr>
        <c:crossAx val="142689408"/>
        <c:crosses val="autoZero"/>
        <c:crossBetween val="between"/>
      </c:valAx>
    </c:plotArea>
    <c:legend>
      <c:legendPos val="r"/>
      <c:txPr>
        <a:bodyPr/>
        <a:lstStyle/>
        <a:p>
          <a:pPr>
            <a:defRPr lang="es-ES"/>
          </a:pPr>
          <a:endParaRPr lang="es-PA"/>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PA"/>
  <c:chart>
    <c:title>
      <c:tx>
        <c:rich>
          <a:bodyPr/>
          <a:lstStyle/>
          <a:p>
            <a:pPr>
              <a:defRPr lang="es-ES" sz="1100"/>
            </a:pPr>
            <a:r>
              <a:rPr lang="es-AR" sz="1100"/>
              <a:t>Comparación</a:t>
            </a:r>
            <a:r>
              <a:rPr lang="es-AR" sz="1100" baseline="0"/>
              <a:t> aproximada de paridades </a:t>
            </a:r>
            <a:r>
              <a:rPr lang="es-AR" sz="1100"/>
              <a:t>de importación y precios mayoristas  (promedio periodo 2007/09)</a:t>
            </a:r>
          </a:p>
        </c:rich>
      </c:tx>
    </c:title>
    <c:plotArea>
      <c:layout/>
      <c:barChart>
        <c:barDir val="bar"/>
        <c:grouping val="clustered"/>
        <c:ser>
          <c:idx val="0"/>
          <c:order val="0"/>
          <c:tx>
            <c:strRef>
              <c:f>'[3]graficos comparacion'!$B$14</c:f>
              <c:strCache>
                <c:ptCount val="1"/>
                <c:pt idx="0">
                  <c:v>Paridad de importación (usd cada 200 grs)</c:v>
                </c:pt>
              </c:strCache>
            </c:strRef>
          </c:tx>
          <c:dLbls>
            <c:numFmt formatCode="#,##0.0" sourceLinked="0"/>
            <c:txPr>
              <a:bodyPr/>
              <a:lstStyle/>
              <a:p>
                <a:pPr>
                  <a:defRPr lang="es-ES" b="1"/>
                </a:pPr>
                <a:endParaRPr lang="es-PA"/>
              </a:p>
            </c:txPr>
            <c:dLblPos val="outEnd"/>
            <c:showVal val="1"/>
          </c:dLbls>
          <c:cat>
            <c:strRef>
              <c:f>'[3]graficos comparacion'!$A$15:$A$23</c:f>
              <c:strCache>
                <c:ptCount val="9"/>
                <c:pt idx="0">
                  <c:v>Guatemala</c:v>
                </c:pt>
                <c:pt idx="1">
                  <c:v>El Salvador</c:v>
                </c:pt>
                <c:pt idx="2">
                  <c:v> -------------</c:v>
                </c:pt>
                <c:pt idx="3">
                  <c:v>Honduras</c:v>
                </c:pt>
                <c:pt idx="4">
                  <c:v>Costa Rica</c:v>
                </c:pt>
                <c:pt idx="5">
                  <c:v>Nicaragua</c:v>
                </c:pt>
                <c:pt idx="6">
                  <c:v>Panamá</c:v>
                </c:pt>
                <c:pt idx="7">
                  <c:v> -----------</c:v>
                </c:pt>
                <c:pt idx="8">
                  <c:v>PROMEDIO 
REGIÓN</c:v>
                </c:pt>
              </c:strCache>
            </c:strRef>
          </c:cat>
          <c:val>
            <c:numRef>
              <c:f>'[3]graficos comparacion'!$B$15:$B$23</c:f>
              <c:numCache>
                <c:formatCode>General</c:formatCode>
                <c:ptCount val="9"/>
                <c:pt idx="0">
                  <c:v>6.2589999999999995</c:v>
                </c:pt>
                <c:pt idx="1">
                  <c:v>8.5820000000000007</c:v>
                </c:pt>
                <c:pt idx="3">
                  <c:v>13.336999999999998</c:v>
                </c:pt>
                <c:pt idx="4">
                  <c:v>17.587999999999997</c:v>
                </c:pt>
                <c:pt idx="5">
                  <c:v>11.729999999999999</c:v>
                </c:pt>
                <c:pt idx="6">
                  <c:v>10.714</c:v>
                </c:pt>
                <c:pt idx="8">
                  <c:v>8.7939999999999987</c:v>
                </c:pt>
              </c:numCache>
            </c:numRef>
          </c:val>
        </c:ser>
        <c:ser>
          <c:idx val="1"/>
          <c:order val="1"/>
          <c:tx>
            <c:strRef>
              <c:f>'[3]graficos comparacion'!$C$14</c:f>
              <c:strCache>
                <c:ptCount val="1"/>
                <c:pt idx="0">
                  <c:v>Precios nacionales de compra mayorista (usd por unidad)</c:v>
                </c:pt>
              </c:strCache>
            </c:strRef>
          </c:tx>
          <c:dLbls>
            <c:dLbl>
              <c:idx val="8"/>
              <c:layout>
                <c:manualLayout>
                  <c:x val="0"/>
                  <c:y val="5.8351554793258601E-3"/>
                </c:manualLayout>
              </c:layout>
              <c:dLblPos val="outEnd"/>
              <c:showVal val="1"/>
              <c:separator> </c:separator>
            </c:dLbl>
            <c:numFmt formatCode="#,##0.0" sourceLinked="0"/>
            <c:txPr>
              <a:bodyPr/>
              <a:lstStyle/>
              <a:p>
                <a:pPr>
                  <a:defRPr lang="es-ES" b="1"/>
                </a:pPr>
                <a:endParaRPr lang="es-PA"/>
              </a:p>
            </c:txPr>
            <c:dLblPos val="outEnd"/>
            <c:showVal val="1"/>
            <c:separator> </c:separator>
          </c:dLbls>
          <c:cat>
            <c:strRef>
              <c:f>'[3]graficos comparacion'!$A$15:$A$23</c:f>
              <c:strCache>
                <c:ptCount val="9"/>
                <c:pt idx="0">
                  <c:v>Guatemala</c:v>
                </c:pt>
                <c:pt idx="1">
                  <c:v>El Salvador</c:v>
                </c:pt>
                <c:pt idx="2">
                  <c:v> -------------</c:v>
                </c:pt>
                <c:pt idx="3">
                  <c:v>Honduras</c:v>
                </c:pt>
                <c:pt idx="4">
                  <c:v>Costa Rica</c:v>
                </c:pt>
                <c:pt idx="5">
                  <c:v>Nicaragua</c:v>
                </c:pt>
                <c:pt idx="6">
                  <c:v>Panamá</c:v>
                </c:pt>
                <c:pt idx="7">
                  <c:v> -----------</c:v>
                </c:pt>
                <c:pt idx="8">
                  <c:v>PROMEDIO 
REGIÓN</c:v>
                </c:pt>
              </c:strCache>
            </c:strRef>
          </c:cat>
          <c:val>
            <c:numRef>
              <c:f>'[3]graficos comparacion'!$C$15:$C$23</c:f>
              <c:numCache>
                <c:formatCode>General</c:formatCode>
                <c:ptCount val="9"/>
                <c:pt idx="0">
                  <c:v>8.1166666666666654</c:v>
                </c:pt>
                <c:pt idx="1">
                  <c:v>8.8333333333333339</c:v>
                </c:pt>
                <c:pt idx="3">
                  <c:v>7.9066666666666663</c:v>
                </c:pt>
                <c:pt idx="4">
                  <c:v>10.723333333333334</c:v>
                </c:pt>
                <c:pt idx="5">
                  <c:v>5.0266666666666664</c:v>
                </c:pt>
                <c:pt idx="6">
                  <c:v>7.7399999999999993</c:v>
                </c:pt>
                <c:pt idx="8">
                  <c:v>8.1033333333333335</c:v>
                </c:pt>
              </c:numCache>
            </c:numRef>
          </c:val>
        </c:ser>
        <c:dLbls>
          <c:showVal val="1"/>
        </c:dLbls>
        <c:axId val="142827520"/>
        <c:axId val="142829056"/>
      </c:barChart>
      <c:catAx>
        <c:axId val="142827520"/>
        <c:scaling>
          <c:orientation val="minMax"/>
        </c:scaling>
        <c:axPos val="l"/>
        <c:majorTickMark val="none"/>
        <c:tickLblPos val="nextTo"/>
        <c:txPr>
          <a:bodyPr/>
          <a:lstStyle/>
          <a:p>
            <a:pPr>
              <a:defRPr lang="es-ES" b="1"/>
            </a:pPr>
            <a:endParaRPr lang="es-PA"/>
          </a:p>
        </c:txPr>
        <c:crossAx val="142829056"/>
        <c:crosses val="autoZero"/>
        <c:auto val="1"/>
        <c:lblAlgn val="ctr"/>
        <c:lblOffset val="100"/>
      </c:catAx>
      <c:valAx>
        <c:axId val="142829056"/>
        <c:scaling>
          <c:orientation val="minMax"/>
        </c:scaling>
        <c:delete val="1"/>
        <c:axPos val="b"/>
        <c:numFmt formatCode="General" sourceLinked="1"/>
        <c:tickLblPos val="none"/>
        <c:crossAx val="142827520"/>
        <c:crosses val="autoZero"/>
        <c:crossBetween val="between"/>
      </c:valAx>
    </c:plotArea>
    <c:legend>
      <c:legendPos val="b"/>
      <c:txPr>
        <a:bodyPr/>
        <a:lstStyle/>
        <a:p>
          <a:pPr>
            <a:defRPr lang="es-ES" b="1"/>
          </a:pPr>
          <a:endParaRPr lang="es-PA"/>
        </a:p>
      </c:txPr>
    </c:legend>
    <c:plotVisOnly val="1"/>
  </c:chart>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PA"/>
  <c:chart>
    <c:autoTitleDeleted val="1"/>
    <c:view3D>
      <c:rotX val="30"/>
      <c:perspective val="30"/>
    </c:view3D>
    <c:plotArea>
      <c:layout/>
      <c:pie3DChart>
        <c:varyColors val="1"/>
        <c:ser>
          <c:idx val="0"/>
          <c:order val="0"/>
          <c:tx>
            <c:strRef>
              <c:f>'Grafico 2'!$B$28:$D$28</c:f>
              <c:strCache>
                <c:ptCount val="1"/>
                <c:pt idx="0">
                  <c:v>54.2% 38.7% 7.1%</c:v>
                </c:pt>
              </c:strCache>
            </c:strRef>
          </c:tx>
          <c:dPt>
            <c:idx val="1"/>
            <c:explosion val="4"/>
          </c:dPt>
          <c:dPt>
            <c:idx val="2"/>
            <c:explosion val="7"/>
          </c:dPt>
          <c:dLbls>
            <c:dLbl>
              <c:idx val="0"/>
              <c:layout>
                <c:manualLayout>
                  <c:x val="-1.7468878481693061E-2"/>
                  <c:y val="-0.18417583298270923"/>
                </c:manualLayout>
              </c:layout>
              <c:showVal val="1"/>
            </c:dLbl>
            <c:dLbl>
              <c:idx val="1"/>
              <c:layout>
                <c:manualLayout>
                  <c:x val="1.8002962048044649E-2"/>
                  <c:y val="-0.19863436917713598"/>
                </c:manualLayout>
              </c:layout>
              <c:showVal val="1"/>
            </c:dLbl>
            <c:txPr>
              <a:bodyPr/>
              <a:lstStyle/>
              <a:p>
                <a:pPr>
                  <a:defRPr lang="es-ES"/>
                </a:pPr>
                <a:endParaRPr lang="es-PA"/>
              </a:p>
            </c:txPr>
            <c:showVal val="1"/>
            <c:showLeaderLines val="1"/>
          </c:dLbls>
          <c:cat>
            <c:strRef>
              <c:f>'Grafico 2'!$B$21:$D$21</c:f>
              <c:strCache>
                <c:ptCount val="3"/>
                <c:pt idx="0">
                  <c:v>De marca (genéricos)</c:v>
                </c:pt>
                <c:pt idx="1">
                  <c:v>De investigación</c:v>
                </c:pt>
                <c:pt idx="2">
                  <c:v>Genéricos (sin marca)</c:v>
                </c:pt>
              </c:strCache>
            </c:strRef>
          </c:cat>
          <c:val>
            <c:numRef>
              <c:f>'Grafico 2'!$B$28:$D$28</c:f>
              <c:numCache>
                <c:formatCode>0.0%</c:formatCode>
                <c:ptCount val="3"/>
                <c:pt idx="0">
                  <c:v>0.54216814615731845</c:v>
                </c:pt>
                <c:pt idx="1">
                  <c:v>0.38709917426273538</c:v>
                </c:pt>
                <c:pt idx="2">
                  <c:v>7.0740794323194439E-2</c:v>
                </c:pt>
              </c:numCache>
            </c:numRef>
          </c:val>
        </c:ser>
      </c:pie3DChart>
    </c:plotArea>
    <c:legend>
      <c:legendPos val="r"/>
      <c:txPr>
        <a:bodyPr/>
        <a:lstStyle/>
        <a:p>
          <a:pPr rtl="0">
            <a:defRPr lang="es-ES"/>
          </a:pPr>
          <a:endParaRPr lang="es-PA"/>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PA"/>
  <c:style val="26"/>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AR" sz="1300" b="1" i="0" u="none" strike="noStrike" kern="1200" baseline="0">
                <a:solidFill>
                  <a:sysClr val="windowText" lastClr="000000"/>
                </a:solidFill>
                <a:latin typeface="+mn-lt"/>
                <a:ea typeface="+mn-ea"/>
                <a:cs typeface="+mn-cs"/>
              </a:defRPr>
            </a:pPr>
            <a:r>
              <a:rPr lang="es-AR" sz="1300" b="1" i="0" baseline="0"/>
              <a:t>Medicamentos genéricos sin marca, % de participación en el mercado medido en valor, año 2010.</a:t>
            </a:r>
          </a:p>
        </c:rich>
      </c:tx>
    </c:title>
    <c:plotArea>
      <c:layout/>
      <c:barChart>
        <c:barDir val="bar"/>
        <c:grouping val="clustered"/>
        <c:ser>
          <c:idx val="0"/>
          <c:order val="0"/>
          <c:dLbls>
            <c:txPr>
              <a:bodyPr/>
              <a:lstStyle/>
              <a:p>
                <a:pPr>
                  <a:defRPr lang="es-AR" b="1"/>
                </a:pPr>
                <a:endParaRPr lang="es-PA"/>
              </a:p>
            </c:txPr>
            <c:showVal val="1"/>
          </c:dLbls>
          <c:cat>
            <c:strRef>
              <c:f>'Grafico 3'!$A$26:$A$39</c:f>
              <c:strCache>
                <c:ptCount val="14"/>
                <c:pt idx="0">
                  <c:v>Japón</c:v>
                </c:pt>
                <c:pt idx="1">
                  <c:v>Italia</c:v>
                </c:pt>
                <c:pt idx="2">
                  <c:v>España</c:v>
                </c:pt>
                <c:pt idx="3">
                  <c:v>Hungría</c:v>
                </c:pt>
                <c:pt idx="4">
                  <c:v>Australia</c:v>
                </c:pt>
                <c:pt idx="5">
                  <c:v>Turquía</c:v>
                </c:pt>
                <c:pt idx="6">
                  <c:v>Francia</c:v>
                </c:pt>
                <c:pt idx="7">
                  <c:v>República Checa</c:v>
                </c:pt>
                <c:pt idx="8">
                  <c:v>Brasil</c:v>
                </c:pt>
                <c:pt idx="9">
                  <c:v>Reino Unido</c:v>
                </c:pt>
                <c:pt idx="10">
                  <c:v>Polonia</c:v>
                </c:pt>
                <c:pt idx="11">
                  <c:v>Alemania</c:v>
                </c:pt>
                <c:pt idx="12">
                  <c:v>Canadá</c:v>
                </c:pt>
                <c:pt idx="13">
                  <c:v>Estados Unidos</c:v>
                </c:pt>
              </c:strCache>
            </c:strRef>
          </c:cat>
          <c:val>
            <c:numRef>
              <c:f>'Grafico 3'!$B$26:$B$39</c:f>
              <c:numCache>
                <c:formatCode>0%</c:formatCode>
                <c:ptCount val="14"/>
                <c:pt idx="0">
                  <c:v>0.24</c:v>
                </c:pt>
                <c:pt idx="1">
                  <c:v>0.4</c:v>
                </c:pt>
                <c:pt idx="2">
                  <c:v>0.41</c:v>
                </c:pt>
                <c:pt idx="3">
                  <c:v>0.46</c:v>
                </c:pt>
                <c:pt idx="4">
                  <c:v>0.5</c:v>
                </c:pt>
                <c:pt idx="5">
                  <c:v>0.51</c:v>
                </c:pt>
                <c:pt idx="6">
                  <c:v>0.52</c:v>
                </c:pt>
                <c:pt idx="7">
                  <c:v>0.59</c:v>
                </c:pt>
                <c:pt idx="8">
                  <c:v>0.65</c:v>
                </c:pt>
                <c:pt idx="9">
                  <c:v>0.71</c:v>
                </c:pt>
                <c:pt idx="10">
                  <c:v>0.73</c:v>
                </c:pt>
                <c:pt idx="11">
                  <c:v>0.75</c:v>
                </c:pt>
                <c:pt idx="12">
                  <c:v>0.81</c:v>
                </c:pt>
                <c:pt idx="13">
                  <c:v>0.89</c:v>
                </c:pt>
              </c:numCache>
            </c:numRef>
          </c:val>
        </c:ser>
        <c:axId val="141765248"/>
        <c:axId val="141779328"/>
      </c:barChart>
      <c:catAx>
        <c:axId val="141765248"/>
        <c:scaling>
          <c:orientation val="minMax"/>
        </c:scaling>
        <c:axPos val="l"/>
        <c:numFmt formatCode="General" sourceLinked="1"/>
        <c:majorTickMark val="none"/>
        <c:tickLblPos val="nextTo"/>
        <c:txPr>
          <a:bodyPr/>
          <a:lstStyle/>
          <a:p>
            <a:pPr>
              <a:defRPr lang="es-AR" b="1"/>
            </a:pPr>
            <a:endParaRPr lang="es-PA"/>
          </a:p>
        </c:txPr>
        <c:crossAx val="141779328"/>
        <c:crosses val="autoZero"/>
        <c:auto val="1"/>
        <c:lblAlgn val="ctr"/>
        <c:lblOffset val="100"/>
      </c:catAx>
      <c:valAx>
        <c:axId val="141779328"/>
        <c:scaling>
          <c:orientation val="minMax"/>
        </c:scaling>
        <c:axPos val="b"/>
        <c:majorGridlines/>
        <c:numFmt formatCode="0%" sourceLinked="1"/>
        <c:tickLblPos val="none"/>
        <c:txPr>
          <a:bodyPr/>
          <a:lstStyle/>
          <a:p>
            <a:pPr>
              <a:defRPr lang="es-AR"/>
            </a:pPr>
            <a:endParaRPr lang="es-PA"/>
          </a:p>
        </c:txPr>
        <c:crossAx val="141765248"/>
        <c:crosses val="autoZero"/>
        <c:crossBetween val="between"/>
      </c:valAx>
    </c:plotArea>
    <c:plotVisOnly val="1"/>
  </c:chart>
  <c:printSettings>
    <c:headerFooter/>
    <c:pageMargins b="0.75000000000000322" l="0.70000000000000062" r="0.70000000000000062" t="0.750000000000003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PA"/>
  <c:style val="19"/>
  <c:chart>
    <c:title>
      <c:tx>
        <c:rich>
          <a:bodyPr/>
          <a:lstStyle/>
          <a:p>
            <a:pPr>
              <a:defRPr lang="es-ES"/>
            </a:pPr>
            <a:r>
              <a:rPr lang="en-US" sz="1300"/>
              <a:t>Expectativa de vida al nacer, 1980</a:t>
            </a:r>
            <a:r>
              <a:rPr lang="en-US" sz="1300" baseline="0"/>
              <a:t> - 2015</a:t>
            </a:r>
            <a:endParaRPr lang="en-US" sz="1300"/>
          </a:p>
        </c:rich>
      </c:tx>
      <c:layout>
        <c:manualLayout>
          <c:xMode val="edge"/>
          <c:yMode val="edge"/>
          <c:x val="0.18949300087489201"/>
          <c:y val="2.7777777777778012E-2"/>
        </c:manualLayout>
      </c:layout>
    </c:title>
    <c:plotArea>
      <c:layout>
        <c:manualLayout>
          <c:layoutTarget val="inner"/>
          <c:xMode val="edge"/>
          <c:yMode val="edge"/>
          <c:x val="0.10172462817147908"/>
          <c:y val="0.16190981335666391"/>
          <c:w val="0.64820734908136457"/>
          <c:h val="0.62290099154272371"/>
        </c:manualLayout>
      </c:layout>
      <c:areaChart>
        <c:grouping val="standard"/>
        <c:ser>
          <c:idx val="0"/>
          <c:order val="0"/>
          <c:tx>
            <c:strRef>
              <c:f>'Grafico 4'!$A$26</c:f>
              <c:strCache>
                <c:ptCount val="1"/>
                <c:pt idx="0">
                  <c:v>Regiones más desarrolladas</c:v>
                </c:pt>
              </c:strCache>
            </c:strRef>
          </c:tx>
          <c:cat>
            <c:strRef>
              <c:f>'Grafico 4'!$B$18:$H$18</c:f>
              <c:strCache>
                <c:ptCount val="7"/>
                <c:pt idx="0">
                  <c:v>1980-1985</c:v>
                </c:pt>
                <c:pt idx="1">
                  <c:v>1985-1990</c:v>
                </c:pt>
                <c:pt idx="2">
                  <c:v>1990-1995</c:v>
                </c:pt>
                <c:pt idx="3">
                  <c:v>1995-2000</c:v>
                </c:pt>
                <c:pt idx="4">
                  <c:v>2000-2005</c:v>
                </c:pt>
                <c:pt idx="5">
                  <c:v>2005-2010</c:v>
                </c:pt>
                <c:pt idx="6">
                  <c:v>2010-2015</c:v>
                </c:pt>
              </c:strCache>
            </c:strRef>
          </c:cat>
          <c:val>
            <c:numRef>
              <c:f>'Grafico 4'!$B$26:$H$26</c:f>
              <c:numCache>
                <c:formatCode>General</c:formatCode>
                <c:ptCount val="7"/>
                <c:pt idx="0">
                  <c:v>72.900000000000006</c:v>
                </c:pt>
                <c:pt idx="1">
                  <c:v>74</c:v>
                </c:pt>
                <c:pt idx="2">
                  <c:v>74.099999999999994</c:v>
                </c:pt>
                <c:pt idx="3">
                  <c:v>75</c:v>
                </c:pt>
                <c:pt idx="4">
                  <c:v>75.8</c:v>
                </c:pt>
                <c:pt idx="5">
                  <c:v>77.099999999999994</c:v>
                </c:pt>
                <c:pt idx="6">
                  <c:v>78</c:v>
                </c:pt>
              </c:numCache>
            </c:numRef>
          </c:val>
        </c:ser>
        <c:ser>
          <c:idx val="1"/>
          <c:order val="1"/>
          <c:tx>
            <c:strRef>
              <c:f>'Grafico 4'!$A$25</c:f>
              <c:strCache>
                <c:ptCount val="1"/>
                <c:pt idx="0">
                  <c:v>Centroamérica + Panamá</c:v>
                </c:pt>
              </c:strCache>
            </c:strRef>
          </c:tx>
          <c:cat>
            <c:strRef>
              <c:f>'Grafico 4'!$B$18:$H$18</c:f>
              <c:strCache>
                <c:ptCount val="7"/>
                <c:pt idx="0">
                  <c:v>1980-1985</c:v>
                </c:pt>
                <c:pt idx="1">
                  <c:v>1985-1990</c:v>
                </c:pt>
                <c:pt idx="2">
                  <c:v>1990-1995</c:v>
                </c:pt>
                <c:pt idx="3">
                  <c:v>1995-2000</c:v>
                </c:pt>
                <c:pt idx="4">
                  <c:v>2000-2005</c:v>
                </c:pt>
                <c:pt idx="5">
                  <c:v>2005-2010</c:v>
                </c:pt>
                <c:pt idx="6">
                  <c:v>2010-2015</c:v>
                </c:pt>
              </c:strCache>
            </c:strRef>
          </c:cat>
          <c:val>
            <c:numRef>
              <c:f>'Grafico 4'!$B$25:$H$25</c:f>
              <c:numCache>
                <c:formatCode>0.0</c:formatCode>
                <c:ptCount val="7"/>
                <c:pt idx="0">
                  <c:v>63.43333333333333</c:v>
                </c:pt>
                <c:pt idx="1">
                  <c:v>66.350000000000009</c:v>
                </c:pt>
                <c:pt idx="2">
                  <c:v>68.949999999999989</c:v>
                </c:pt>
                <c:pt idx="3">
                  <c:v>70.733333333333334</c:v>
                </c:pt>
                <c:pt idx="4">
                  <c:v>72.25</c:v>
                </c:pt>
                <c:pt idx="5">
                  <c:v>73.5</c:v>
                </c:pt>
                <c:pt idx="6">
                  <c:v>74.533333333333331</c:v>
                </c:pt>
              </c:numCache>
            </c:numRef>
          </c:val>
        </c:ser>
        <c:axId val="141722368"/>
        <c:axId val="141723904"/>
      </c:areaChart>
      <c:catAx>
        <c:axId val="141722368"/>
        <c:scaling>
          <c:orientation val="minMax"/>
        </c:scaling>
        <c:axPos val="b"/>
        <c:majorTickMark val="none"/>
        <c:tickLblPos val="nextTo"/>
        <c:txPr>
          <a:bodyPr/>
          <a:lstStyle/>
          <a:p>
            <a:pPr>
              <a:defRPr lang="es-ES" sz="800"/>
            </a:pPr>
            <a:endParaRPr lang="es-PA"/>
          </a:p>
        </c:txPr>
        <c:crossAx val="141723904"/>
        <c:crosses val="autoZero"/>
        <c:auto val="1"/>
        <c:lblAlgn val="ctr"/>
        <c:lblOffset val="100"/>
      </c:catAx>
      <c:valAx>
        <c:axId val="141723904"/>
        <c:scaling>
          <c:orientation val="minMax"/>
          <c:max val="80"/>
          <c:min val="60"/>
        </c:scaling>
        <c:axPos val="l"/>
        <c:majorGridlines/>
        <c:numFmt formatCode="General" sourceLinked="1"/>
        <c:majorTickMark val="none"/>
        <c:tickLblPos val="nextTo"/>
        <c:txPr>
          <a:bodyPr/>
          <a:lstStyle/>
          <a:p>
            <a:pPr>
              <a:defRPr lang="es-ES"/>
            </a:pPr>
            <a:endParaRPr lang="es-PA"/>
          </a:p>
        </c:txPr>
        <c:crossAx val="141722368"/>
        <c:crosses val="autoZero"/>
        <c:crossBetween val="midCat"/>
        <c:majorUnit val="5"/>
      </c:valAx>
    </c:plotArea>
    <c:legend>
      <c:legendPos val="r"/>
      <c:layout>
        <c:manualLayout>
          <c:xMode val="edge"/>
          <c:yMode val="edge"/>
          <c:x val="0.76808464566929402"/>
          <c:y val="0.20056321084864395"/>
          <c:w val="0.22080424321959755"/>
          <c:h val="0.45060950714494158"/>
        </c:manualLayout>
      </c:layout>
      <c:txPr>
        <a:bodyPr/>
        <a:lstStyle/>
        <a:p>
          <a:pPr>
            <a:defRPr lang="es-ES"/>
          </a:pPr>
          <a:endParaRPr lang="es-PA"/>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PA"/>
  <c:chart>
    <c:title>
      <c:tx>
        <c:rich>
          <a:bodyPr/>
          <a:lstStyle/>
          <a:p>
            <a:pPr>
              <a:defRPr lang="es-ES" sz="1050"/>
            </a:pPr>
            <a:r>
              <a:rPr lang="en-US" sz="1050"/>
              <a:t>Valor</a:t>
            </a:r>
            <a:r>
              <a:rPr lang="en-US" sz="1050" baseline="0"/>
              <a:t> del mercado: $1353.2 millones</a:t>
            </a:r>
          </a:p>
          <a:p>
            <a:pPr>
              <a:defRPr lang="es-ES" sz="1050"/>
            </a:pPr>
            <a:r>
              <a:rPr lang="en-US" sz="1050" baseline="0"/>
              <a:t>Fuente: IMS MAT, junio 2010</a:t>
            </a:r>
            <a:endParaRPr lang="en-US" sz="1050"/>
          </a:p>
        </c:rich>
      </c:tx>
    </c:title>
    <c:view3D>
      <c:rotX val="30"/>
      <c:perspective val="30"/>
    </c:view3D>
    <c:plotArea>
      <c:layout/>
      <c:pie3DChart>
        <c:varyColors val="1"/>
        <c:ser>
          <c:idx val="1"/>
          <c:order val="1"/>
          <c:tx>
            <c:strRef>
              <c:f>'Grafico 5'!$A$21</c:f>
              <c:strCache>
                <c:ptCount val="1"/>
                <c:pt idx="0">
                  <c:v>Costa Rica</c:v>
                </c:pt>
              </c:strCache>
            </c:strRef>
          </c:tx>
          <c:explosion val="8"/>
          <c:dLbls>
            <c:dLbl>
              <c:idx val="4"/>
              <c:layout>
                <c:manualLayout>
                  <c:x val="-5.4155730533683496E-3"/>
                  <c:y val="-1.8566272965879264E-2"/>
                </c:manualLayout>
              </c:layout>
              <c:spPr/>
              <c:txPr>
                <a:bodyPr/>
                <a:lstStyle/>
                <a:p>
                  <a:pPr>
                    <a:defRPr lang="es-ES" b="1">
                      <a:solidFill>
                        <a:sysClr val="windowText" lastClr="000000"/>
                      </a:solidFill>
                    </a:defRPr>
                  </a:pPr>
                  <a:endParaRPr lang="es-PA"/>
                </a:p>
              </c:txPr>
              <c:showCatName val="1"/>
              <c:showPercent val="1"/>
            </c:dLbl>
            <c:txPr>
              <a:bodyPr/>
              <a:lstStyle/>
              <a:p>
                <a:pPr>
                  <a:defRPr lang="es-ES" b="1">
                    <a:solidFill>
                      <a:schemeClr val="bg1"/>
                    </a:solidFill>
                  </a:defRPr>
                </a:pPr>
                <a:endParaRPr lang="es-PA"/>
              </a:p>
            </c:txPr>
            <c:showCatName val="1"/>
            <c:showPercent val="1"/>
            <c:showLeaderLines val="1"/>
          </c:dLbls>
          <c:cat>
            <c:strRef>
              <c:f>'Grafico 5'!$A$21:$A$26</c:f>
              <c:strCache>
                <c:ptCount val="6"/>
                <c:pt idx="0">
                  <c:v>Costa Rica</c:v>
                </c:pt>
                <c:pt idx="1">
                  <c:v>El Salvador</c:v>
                </c:pt>
                <c:pt idx="2">
                  <c:v>Guatemala</c:v>
                </c:pt>
                <c:pt idx="3">
                  <c:v>Honduras</c:v>
                </c:pt>
                <c:pt idx="4">
                  <c:v>Nicaragua</c:v>
                </c:pt>
                <c:pt idx="5">
                  <c:v>Panamá</c:v>
                </c:pt>
              </c:strCache>
            </c:strRef>
          </c:cat>
          <c:val>
            <c:numRef>
              <c:f>'Grafico 5'!$E$21:$E$26</c:f>
              <c:numCache>
                <c:formatCode>0%</c:formatCode>
                <c:ptCount val="6"/>
                <c:pt idx="0">
                  <c:v>0.21231930295322454</c:v>
                </c:pt>
                <c:pt idx="1">
                  <c:v>0.1398680834284145</c:v>
                </c:pt>
                <c:pt idx="2">
                  <c:v>0.25777469512233941</c:v>
                </c:pt>
                <c:pt idx="3">
                  <c:v>0.1658944742873297</c:v>
                </c:pt>
                <c:pt idx="4">
                  <c:v>8.1154888676137626E-2</c:v>
                </c:pt>
                <c:pt idx="5">
                  <c:v>0.14298855553255413</c:v>
                </c:pt>
              </c:numCache>
            </c:numRef>
          </c:val>
        </c:ser>
        <c:ser>
          <c:idx val="0"/>
          <c:order val="0"/>
          <c:dPt>
            <c:idx val="2"/>
            <c:explosion val="7"/>
          </c:dPt>
          <c:dLbls>
            <c:txPr>
              <a:bodyPr/>
              <a:lstStyle/>
              <a:p>
                <a:pPr>
                  <a:defRPr lang="es-ES" b="1" baseline="0">
                    <a:solidFill>
                      <a:schemeClr val="bg1"/>
                    </a:solidFill>
                  </a:defRPr>
                </a:pPr>
                <a:endParaRPr lang="es-PA"/>
              </a:p>
            </c:txPr>
            <c:showCatName val="1"/>
            <c:showPercent val="1"/>
            <c:showLeaderLines val="1"/>
          </c:dLbls>
          <c:cat>
            <c:strRef>
              <c:f>[1]Hoja1!$B$24:$B$29</c:f>
              <c:strCache>
                <c:ptCount val="6"/>
                <c:pt idx="0">
                  <c:v>Costa Rica</c:v>
                </c:pt>
                <c:pt idx="1">
                  <c:v>El Salvador</c:v>
                </c:pt>
                <c:pt idx="2">
                  <c:v>Guatemala</c:v>
                </c:pt>
                <c:pt idx="3">
                  <c:v>Honduras</c:v>
                </c:pt>
                <c:pt idx="4">
                  <c:v>Nicaragua</c:v>
                </c:pt>
                <c:pt idx="5">
                  <c:v>Panamá</c:v>
                </c:pt>
              </c:strCache>
            </c:strRef>
          </c:cat>
          <c:val>
            <c:numRef>
              <c:f>[1]Hoja1!$F$24:$F$29</c:f>
              <c:numCache>
                <c:formatCode>General</c:formatCode>
                <c:ptCount val="6"/>
                <c:pt idx="0">
                  <c:v>0.21231930295322454</c:v>
                </c:pt>
                <c:pt idx="1">
                  <c:v>0.1398680834284145</c:v>
                </c:pt>
                <c:pt idx="2">
                  <c:v>0.25777469512233941</c:v>
                </c:pt>
                <c:pt idx="3">
                  <c:v>0.16589447428732965</c:v>
                </c:pt>
                <c:pt idx="4">
                  <c:v>8.1154888676137626E-2</c:v>
                </c:pt>
                <c:pt idx="5">
                  <c:v>0.14298855553255413</c:v>
                </c:pt>
              </c:numCache>
            </c:numRef>
          </c:val>
        </c:ser>
        <c:dLbls>
          <c:showCatName val="1"/>
          <c:showPercent val="1"/>
        </c:dLbls>
      </c:pie3DChart>
    </c:plotArea>
    <c:plotVisOnly val="1"/>
  </c:chart>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PA"/>
  <c:chart>
    <c:title>
      <c:tx>
        <c:rich>
          <a:bodyPr/>
          <a:lstStyle/>
          <a:p>
            <a:pPr>
              <a:defRPr lang="es-ES"/>
            </a:pPr>
            <a:r>
              <a:rPr lang="es-AR"/>
              <a:t>Componentes del Precio</a:t>
            </a:r>
            <a:r>
              <a:rPr lang="es-AR" baseline="0"/>
              <a:t> Minorista</a:t>
            </a:r>
            <a:endParaRPr lang="es-AR"/>
          </a:p>
        </c:rich>
      </c:tx>
    </c:title>
    <c:plotArea>
      <c:layout/>
      <c:barChart>
        <c:barDir val="bar"/>
        <c:grouping val="percentStacked"/>
        <c:ser>
          <c:idx val="0"/>
          <c:order val="0"/>
          <c:tx>
            <c:strRef>
              <c:f>'Grafico 6'!$H$54</c:f>
              <c:strCache>
                <c:ptCount val="1"/>
                <c:pt idx="0">
                  <c:v>Laboratorios</c:v>
                </c:pt>
              </c:strCache>
            </c:strRef>
          </c:tx>
          <c:dLbls>
            <c:numFmt formatCode="0%" sourceLinked="0"/>
            <c:txPr>
              <a:bodyPr/>
              <a:lstStyle/>
              <a:p>
                <a:pPr>
                  <a:defRPr lang="es-ES" b="1">
                    <a:solidFill>
                      <a:schemeClr val="bg1"/>
                    </a:solidFill>
                  </a:defRPr>
                </a:pPr>
                <a:endParaRPr lang="es-PA"/>
              </a:p>
            </c:txPr>
            <c:showVal val="1"/>
          </c:dLbls>
          <c:cat>
            <c:strRef>
              <c:f>'Grafico 6'!$G$55:$G$74</c:f>
              <c:strCache>
                <c:ptCount val="20"/>
                <c:pt idx="0">
                  <c:v>Italia</c:v>
                </c:pt>
                <c:pt idx="1">
                  <c:v>Bélgica</c:v>
                </c:pt>
                <c:pt idx="2">
                  <c:v>Alemania</c:v>
                </c:pt>
                <c:pt idx="3">
                  <c:v>Dinamarca</c:v>
                </c:pt>
                <c:pt idx="4">
                  <c:v>Finlandia</c:v>
                </c:pt>
                <c:pt idx="5">
                  <c:v>Noruega</c:v>
                </c:pt>
                <c:pt idx="6">
                  <c:v>España</c:v>
                </c:pt>
                <c:pt idx="7">
                  <c:v>Holanda</c:v>
                </c:pt>
                <c:pt idx="8">
                  <c:v>Irlanda</c:v>
                </c:pt>
                <c:pt idx="9">
                  <c:v>Francia</c:v>
                </c:pt>
                <c:pt idx="10">
                  <c:v>Suiza</c:v>
                </c:pt>
                <c:pt idx="11">
                  <c:v>Portugal</c:v>
                </c:pt>
                <c:pt idx="12">
                  <c:v>Suecia</c:v>
                </c:pt>
                <c:pt idx="13">
                  <c:v>……………</c:v>
                </c:pt>
                <c:pt idx="14">
                  <c:v>El Salvador</c:v>
                </c:pt>
                <c:pt idx="15">
                  <c:v>Guatemala</c:v>
                </c:pt>
                <c:pt idx="16">
                  <c:v>Panamá</c:v>
                </c:pt>
                <c:pt idx="17">
                  <c:v>Nicaragua</c:v>
                </c:pt>
                <c:pt idx="18">
                  <c:v>Costa Rica</c:v>
                </c:pt>
                <c:pt idx="19">
                  <c:v>Honduras</c:v>
                </c:pt>
              </c:strCache>
            </c:strRef>
          </c:cat>
          <c:val>
            <c:numRef>
              <c:f>'Grafico 6'!$H$55:$H$74</c:f>
              <c:numCache>
                <c:formatCode>0%</c:formatCode>
                <c:ptCount val="20"/>
                <c:pt idx="0">
                  <c:v>0.56999999999999995</c:v>
                </c:pt>
                <c:pt idx="1">
                  <c:v>0.56999999999999995</c:v>
                </c:pt>
                <c:pt idx="2">
                  <c:v>0.57999999999999996</c:v>
                </c:pt>
                <c:pt idx="3">
                  <c:v>0.59</c:v>
                </c:pt>
                <c:pt idx="4">
                  <c:v>0.59</c:v>
                </c:pt>
                <c:pt idx="5">
                  <c:v>0.61</c:v>
                </c:pt>
                <c:pt idx="6">
                  <c:v>0.63</c:v>
                </c:pt>
                <c:pt idx="7">
                  <c:v>0.64</c:v>
                </c:pt>
                <c:pt idx="8">
                  <c:v>0.64</c:v>
                </c:pt>
                <c:pt idx="9">
                  <c:v>0.66</c:v>
                </c:pt>
                <c:pt idx="10">
                  <c:v>0.67</c:v>
                </c:pt>
                <c:pt idx="11">
                  <c:v>0.68</c:v>
                </c:pt>
                <c:pt idx="12">
                  <c:v>0.8</c:v>
                </c:pt>
                <c:pt idx="14">
                  <c:v>0.51413551326790963</c:v>
                </c:pt>
                <c:pt idx="15">
                  <c:v>0.55478502080443814</c:v>
                </c:pt>
                <c:pt idx="16">
                  <c:v>0.56152330040935039</c:v>
                </c:pt>
                <c:pt idx="17">
                  <c:v>0.56574429602457132</c:v>
                </c:pt>
                <c:pt idx="18">
                  <c:v>0.58011370228564796</c:v>
                </c:pt>
                <c:pt idx="19">
                  <c:v>0.58011370228564796</c:v>
                </c:pt>
              </c:numCache>
            </c:numRef>
          </c:val>
        </c:ser>
        <c:ser>
          <c:idx val="1"/>
          <c:order val="1"/>
          <c:tx>
            <c:strRef>
              <c:f>'Grafico 6'!$I$54</c:f>
              <c:strCache>
                <c:ptCount val="1"/>
                <c:pt idx="0">
                  <c:v>Droguerías</c:v>
                </c:pt>
              </c:strCache>
            </c:strRef>
          </c:tx>
          <c:dLbls>
            <c:numFmt formatCode="0%" sourceLinked="0"/>
            <c:txPr>
              <a:bodyPr/>
              <a:lstStyle/>
              <a:p>
                <a:pPr>
                  <a:defRPr lang="es-ES" b="1">
                    <a:solidFill>
                      <a:schemeClr val="bg1"/>
                    </a:solidFill>
                  </a:defRPr>
                </a:pPr>
                <a:endParaRPr lang="es-PA"/>
              </a:p>
            </c:txPr>
            <c:showVal val="1"/>
          </c:dLbls>
          <c:cat>
            <c:strRef>
              <c:f>'Grafico 6'!$G$55:$G$74</c:f>
              <c:strCache>
                <c:ptCount val="20"/>
                <c:pt idx="0">
                  <c:v>Italia</c:v>
                </c:pt>
                <c:pt idx="1">
                  <c:v>Bélgica</c:v>
                </c:pt>
                <c:pt idx="2">
                  <c:v>Alemania</c:v>
                </c:pt>
                <c:pt idx="3">
                  <c:v>Dinamarca</c:v>
                </c:pt>
                <c:pt idx="4">
                  <c:v>Finlandia</c:v>
                </c:pt>
                <c:pt idx="5">
                  <c:v>Noruega</c:v>
                </c:pt>
                <c:pt idx="6">
                  <c:v>España</c:v>
                </c:pt>
                <c:pt idx="7">
                  <c:v>Holanda</c:v>
                </c:pt>
                <c:pt idx="8">
                  <c:v>Irlanda</c:v>
                </c:pt>
                <c:pt idx="9">
                  <c:v>Francia</c:v>
                </c:pt>
                <c:pt idx="10">
                  <c:v>Suiza</c:v>
                </c:pt>
                <c:pt idx="11">
                  <c:v>Portugal</c:v>
                </c:pt>
                <c:pt idx="12">
                  <c:v>Suecia</c:v>
                </c:pt>
                <c:pt idx="13">
                  <c:v>……………</c:v>
                </c:pt>
                <c:pt idx="14">
                  <c:v>El Salvador</c:v>
                </c:pt>
                <c:pt idx="15">
                  <c:v>Guatemala</c:v>
                </c:pt>
                <c:pt idx="16">
                  <c:v>Panamá</c:v>
                </c:pt>
                <c:pt idx="17">
                  <c:v>Nicaragua</c:v>
                </c:pt>
                <c:pt idx="18">
                  <c:v>Costa Rica</c:v>
                </c:pt>
                <c:pt idx="19">
                  <c:v>Honduras</c:v>
                </c:pt>
              </c:strCache>
            </c:strRef>
          </c:cat>
          <c:val>
            <c:numRef>
              <c:f>'Grafico 6'!$I$55:$I$74</c:f>
              <c:numCache>
                <c:formatCode>0%</c:formatCode>
                <c:ptCount val="20"/>
                <c:pt idx="0">
                  <c:v>0.06</c:v>
                </c:pt>
                <c:pt idx="1">
                  <c:v>0.08</c:v>
                </c:pt>
                <c:pt idx="2">
                  <c:v>0.04</c:v>
                </c:pt>
                <c:pt idx="3">
                  <c:v>0.04</c:v>
                </c:pt>
                <c:pt idx="4">
                  <c:v>0.03</c:v>
                </c:pt>
                <c:pt idx="5">
                  <c:v>0.05</c:v>
                </c:pt>
                <c:pt idx="6">
                  <c:v>7.0000000000000007E-2</c:v>
                </c:pt>
                <c:pt idx="7">
                  <c:v>0.1</c:v>
                </c:pt>
                <c:pt idx="8">
                  <c:v>0.11</c:v>
                </c:pt>
                <c:pt idx="9">
                  <c:v>0.03</c:v>
                </c:pt>
                <c:pt idx="10">
                  <c:v>0.06</c:v>
                </c:pt>
                <c:pt idx="11">
                  <c:v>0.08</c:v>
                </c:pt>
                <c:pt idx="12">
                  <c:v>0.03</c:v>
                </c:pt>
                <c:pt idx="14">
                  <c:v>0.15732546705998027</c:v>
                </c:pt>
                <c:pt idx="15">
                  <c:v>0.11428571428571424</c:v>
                </c:pt>
                <c:pt idx="16">
                  <c:v>0.17351069982648931</c:v>
                </c:pt>
                <c:pt idx="17">
                  <c:v>0.18064215372064568</c:v>
                </c:pt>
                <c:pt idx="18">
                  <c:v>0.17751479289940825</c:v>
                </c:pt>
                <c:pt idx="19">
                  <c:v>0.17751479289940825</c:v>
                </c:pt>
              </c:numCache>
            </c:numRef>
          </c:val>
        </c:ser>
        <c:ser>
          <c:idx val="2"/>
          <c:order val="2"/>
          <c:tx>
            <c:strRef>
              <c:f>'Grafico 6'!$J$54</c:f>
              <c:strCache>
                <c:ptCount val="1"/>
                <c:pt idx="0">
                  <c:v>Farmacias</c:v>
                </c:pt>
              </c:strCache>
            </c:strRef>
          </c:tx>
          <c:dLbls>
            <c:numFmt formatCode="0%" sourceLinked="0"/>
            <c:txPr>
              <a:bodyPr/>
              <a:lstStyle/>
              <a:p>
                <a:pPr>
                  <a:defRPr lang="es-ES" b="1">
                    <a:solidFill>
                      <a:schemeClr val="bg1"/>
                    </a:solidFill>
                  </a:defRPr>
                </a:pPr>
                <a:endParaRPr lang="es-PA"/>
              </a:p>
            </c:txPr>
            <c:showVal val="1"/>
          </c:dLbls>
          <c:cat>
            <c:strRef>
              <c:f>'Grafico 6'!$G$55:$G$74</c:f>
              <c:strCache>
                <c:ptCount val="20"/>
                <c:pt idx="0">
                  <c:v>Italia</c:v>
                </c:pt>
                <c:pt idx="1">
                  <c:v>Bélgica</c:v>
                </c:pt>
                <c:pt idx="2">
                  <c:v>Alemania</c:v>
                </c:pt>
                <c:pt idx="3">
                  <c:v>Dinamarca</c:v>
                </c:pt>
                <c:pt idx="4">
                  <c:v>Finlandia</c:v>
                </c:pt>
                <c:pt idx="5">
                  <c:v>Noruega</c:v>
                </c:pt>
                <c:pt idx="6">
                  <c:v>España</c:v>
                </c:pt>
                <c:pt idx="7">
                  <c:v>Holanda</c:v>
                </c:pt>
                <c:pt idx="8">
                  <c:v>Irlanda</c:v>
                </c:pt>
                <c:pt idx="9">
                  <c:v>Francia</c:v>
                </c:pt>
                <c:pt idx="10">
                  <c:v>Suiza</c:v>
                </c:pt>
                <c:pt idx="11">
                  <c:v>Portugal</c:v>
                </c:pt>
                <c:pt idx="12">
                  <c:v>Suecia</c:v>
                </c:pt>
                <c:pt idx="13">
                  <c:v>……………</c:v>
                </c:pt>
                <c:pt idx="14">
                  <c:v>El Salvador</c:v>
                </c:pt>
                <c:pt idx="15">
                  <c:v>Guatemala</c:v>
                </c:pt>
                <c:pt idx="16">
                  <c:v>Panamá</c:v>
                </c:pt>
                <c:pt idx="17">
                  <c:v>Nicaragua</c:v>
                </c:pt>
                <c:pt idx="18">
                  <c:v>Costa Rica</c:v>
                </c:pt>
                <c:pt idx="19">
                  <c:v>Honduras</c:v>
                </c:pt>
              </c:strCache>
            </c:strRef>
          </c:cat>
          <c:val>
            <c:numRef>
              <c:f>'Grafico 6'!$J$55:$J$74</c:f>
              <c:numCache>
                <c:formatCode>0%</c:formatCode>
                <c:ptCount val="20"/>
                <c:pt idx="0">
                  <c:v>0.24</c:v>
                </c:pt>
                <c:pt idx="1">
                  <c:v>0.28999999999999998</c:v>
                </c:pt>
                <c:pt idx="2">
                  <c:v>0.24</c:v>
                </c:pt>
                <c:pt idx="3">
                  <c:v>0.16</c:v>
                </c:pt>
                <c:pt idx="4">
                  <c:v>0.24</c:v>
                </c:pt>
                <c:pt idx="5">
                  <c:v>0.15</c:v>
                </c:pt>
                <c:pt idx="6">
                  <c:v>0.26</c:v>
                </c:pt>
                <c:pt idx="7">
                  <c:v>0.2</c:v>
                </c:pt>
                <c:pt idx="8">
                  <c:v>0.25</c:v>
                </c:pt>
                <c:pt idx="9">
                  <c:v>0.25</c:v>
                </c:pt>
                <c:pt idx="10">
                  <c:v>0.25</c:v>
                </c:pt>
                <c:pt idx="11">
                  <c:v>0.19</c:v>
                </c:pt>
                <c:pt idx="12">
                  <c:v>0.17</c:v>
                </c:pt>
                <c:pt idx="14">
                  <c:v>0.17699115044247796</c:v>
                </c:pt>
                <c:pt idx="15">
                  <c:v>0.17857142857142855</c:v>
                </c:pt>
                <c:pt idx="16">
                  <c:v>0.24812030075187974</c:v>
                </c:pt>
                <c:pt idx="17">
                  <c:v>0.23664122137404583</c:v>
                </c:pt>
                <c:pt idx="18">
                  <c:v>0.23076923076923078</c:v>
                </c:pt>
                <c:pt idx="19">
                  <c:v>0.23076923076923078</c:v>
                </c:pt>
              </c:numCache>
            </c:numRef>
          </c:val>
        </c:ser>
        <c:ser>
          <c:idx val="3"/>
          <c:order val="3"/>
          <c:tx>
            <c:strRef>
              <c:f>'Grafico 6'!$K$54</c:f>
              <c:strCache>
                <c:ptCount val="1"/>
                <c:pt idx="0">
                  <c:v>Impuestos</c:v>
                </c:pt>
              </c:strCache>
            </c:strRef>
          </c:tx>
          <c:dLbls>
            <c:dLbl>
              <c:idx val="16"/>
              <c:delete val="1"/>
            </c:dLbl>
            <c:dLbl>
              <c:idx val="17"/>
              <c:delete val="1"/>
            </c:dLbl>
            <c:dLbl>
              <c:idx val="18"/>
              <c:delete val="1"/>
            </c:dLbl>
            <c:dLbl>
              <c:idx val="19"/>
              <c:delete val="1"/>
            </c:dLbl>
            <c:numFmt formatCode="0%" sourceLinked="0"/>
            <c:txPr>
              <a:bodyPr/>
              <a:lstStyle/>
              <a:p>
                <a:pPr>
                  <a:defRPr lang="es-ES" b="1">
                    <a:solidFill>
                      <a:schemeClr val="bg1"/>
                    </a:solidFill>
                  </a:defRPr>
                </a:pPr>
                <a:endParaRPr lang="es-PA"/>
              </a:p>
            </c:txPr>
            <c:showVal val="1"/>
          </c:dLbls>
          <c:cat>
            <c:strRef>
              <c:f>'Grafico 6'!$G$55:$G$74</c:f>
              <c:strCache>
                <c:ptCount val="20"/>
                <c:pt idx="0">
                  <c:v>Italia</c:v>
                </c:pt>
                <c:pt idx="1">
                  <c:v>Bélgica</c:v>
                </c:pt>
                <c:pt idx="2">
                  <c:v>Alemania</c:v>
                </c:pt>
                <c:pt idx="3">
                  <c:v>Dinamarca</c:v>
                </c:pt>
                <c:pt idx="4">
                  <c:v>Finlandia</c:v>
                </c:pt>
                <c:pt idx="5">
                  <c:v>Noruega</c:v>
                </c:pt>
                <c:pt idx="6">
                  <c:v>España</c:v>
                </c:pt>
                <c:pt idx="7">
                  <c:v>Holanda</c:v>
                </c:pt>
                <c:pt idx="8">
                  <c:v>Irlanda</c:v>
                </c:pt>
                <c:pt idx="9">
                  <c:v>Francia</c:v>
                </c:pt>
                <c:pt idx="10">
                  <c:v>Suiza</c:v>
                </c:pt>
                <c:pt idx="11">
                  <c:v>Portugal</c:v>
                </c:pt>
                <c:pt idx="12">
                  <c:v>Suecia</c:v>
                </c:pt>
                <c:pt idx="13">
                  <c:v>……………</c:v>
                </c:pt>
                <c:pt idx="14">
                  <c:v>El Salvador</c:v>
                </c:pt>
                <c:pt idx="15">
                  <c:v>Guatemala</c:v>
                </c:pt>
                <c:pt idx="16">
                  <c:v>Panamá</c:v>
                </c:pt>
                <c:pt idx="17">
                  <c:v>Nicaragua</c:v>
                </c:pt>
                <c:pt idx="18">
                  <c:v>Costa Rica</c:v>
                </c:pt>
                <c:pt idx="19">
                  <c:v>Honduras</c:v>
                </c:pt>
              </c:strCache>
            </c:strRef>
          </c:cat>
          <c:val>
            <c:numRef>
              <c:f>'Grafico 6'!$K$55:$K$74</c:f>
              <c:numCache>
                <c:formatCode>0%</c:formatCode>
                <c:ptCount val="20"/>
                <c:pt idx="0">
                  <c:v>0.13</c:v>
                </c:pt>
                <c:pt idx="1">
                  <c:v>0.06</c:v>
                </c:pt>
                <c:pt idx="2">
                  <c:v>0.14000000000000001</c:v>
                </c:pt>
                <c:pt idx="3">
                  <c:v>0.21</c:v>
                </c:pt>
                <c:pt idx="4">
                  <c:v>0.14000000000000001</c:v>
                </c:pt>
                <c:pt idx="5">
                  <c:v>0.19</c:v>
                </c:pt>
                <c:pt idx="6">
                  <c:v>0.04</c:v>
                </c:pt>
                <c:pt idx="7">
                  <c:v>0.06</c:v>
                </c:pt>
                <c:pt idx="9">
                  <c:v>0.06</c:v>
                </c:pt>
                <c:pt idx="10">
                  <c:v>0.02</c:v>
                </c:pt>
                <c:pt idx="11">
                  <c:v>0.05</c:v>
                </c:pt>
                <c:pt idx="14">
                  <c:v>0.14126515896427391</c:v>
                </c:pt>
                <c:pt idx="15">
                  <c:v>0.13571428571428587</c:v>
                </c:pt>
                <c:pt idx="16">
                  <c:v>0</c:v>
                </c:pt>
                <c:pt idx="17">
                  <c:v>0</c:v>
                </c:pt>
                <c:pt idx="18">
                  <c:v>0</c:v>
                </c:pt>
                <c:pt idx="19">
                  <c:v>0</c:v>
                </c:pt>
              </c:numCache>
            </c:numRef>
          </c:val>
        </c:ser>
        <c:dLbls>
          <c:showVal val="1"/>
        </c:dLbls>
        <c:gapWidth val="95"/>
        <c:overlap val="100"/>
        <c:axId val="142223232"/>
        <c:axId val="142224768"/>
      </c:barChart>
      <c:catAx>
        <c:axId val="142223232"/>
        <c:scaling>
          <c:orientation val="minMax"/>
        </c:scaling>
        <c:axPos val="l"/>
        <c:numFmt formatCode="#,##0.00" sourceLinked="0"/>
        <c:majorTickMark val="none"/>
        <c:tickLblPos val="nextTo"/>
        <c:txPr>
          <a:bodyPr/>
          <a:lstStyle/>
          <a:p>
            <a:pPr>
              <a:defRPr lang="es-ES" b="1"/>
            </a:pPr>
            <a:endParaRPr lang="es-PA"/>
          </a:p>
        </c:txPr>
        <c:crossAx val="142224768"/>
        <c:crosses val="autoZero"/>
        <c:auto val="1"/>
        <c:lblAlgn val="ctr"/>
        <c:lblOffset val="100"/>
      </c:catAx>
      <c:valAx>
        <c:axId val="142224768"/>
        <c:scaling>
          <c:orientation val="minMax"/>
        </c:scaling>
        <c:delete val="1"/>
        <c:axPos val="b"/>
        <c:numFmt formatCode="0%" sourceLinked="1"/>
        <c:tickLblPos val="none"/>
        <c:crossAx val="142223232"/>
        <c:crosses val="autoZero"/>
        <c:crossBetween val="between"/>
      </c:valAx>
    </c:plotArea>
    <c:legend>
      <c:legendPos val="t"/>
      <c:txPr>
        <a:bodyPr/>
        <a:lstStyle/>
        <a:p>
          <a:pPr>
            <a:defRPr lang="es-ES" b="1"/>
          </a:pPr>
          <a:endParaRPr lang="es-PA"/>
        </a:p>
      </c:txPr>
    </c:legend>
    <c:plotVisOnly val="1"/>
  </c:chart>
  <c:printSettings>
    <c:headerFooter/>
    <c:pageMargins b="0.75000000000000244" l="0.70000000000000062" r="0.70000000000000062" t="0.750000000000002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PA"/>
  <c:style val="27"/>
  <c:chart>
    <c:title>
      <c:tx>
        <c:rich>
          <a:bodyPr/>
          <a:lstStyle/>
          <a:p>
            <a:pPr>
              <a:defRPr lang="es-ES" sz="1300"/>
            </a:pPr>
            <a:r>
              <a:rPr lang="en-US" sz="1300"/>
              <a:t>Expectativa de vida al nacer, 2005 - 2010</a:t>
            </a:r>
          </a:p>
        </c:rich>
      </c:tx>
    </c:title>
    <c:plotArea>
      <c:layout/>
      <c:barChart>
        <c:barDir val="bar"/>
        <c:grouping val="clustered"/>
        <c:ser>
          <c:idx val="0"/>
          <c:order val="0"/>
          <c:cat>
            <c:strRef>
              <c:f>'Grafico 7'!$A$19:$A$24</c:f>
              <c:strCache>
                <c:ptCount val="6"/>
                <c:pt idx="0">
                  <c:v>Costa Rica</c:v>
                </c:pt>
                <c:pt idx="1">
                  <c:v>Panama</c:v>
                </c:pt>
                <c:pt idx="2">
                  <c:v>Nicaragua</c:v>
                </c:pt>
                <c:pt idx="3">
                  <c:v>Honduras</c:v>
                </c:pt>
                <c:pt idx="4">
                  <c:v>El Salvador</c:v>
                </c:pt>
                <c:pt idx="5">
                  <c:v>Guatemala</c:v>
                </c:pt>
              </c:strCache>
            </c:strRef>
          </c:cat>
          <c:val>
            <c:numRef>
              <c:f>'Grafico 7'!$G$19:$G$24</c:f>
              <c:numCache>
                <c:formatCode>0.0</c:formatCode>
                <c:ptCount val="6"/>
                <c:pt idx="0">
                  <c:v>78.8</c:v>
                </c:pt>
                <c:pt idx="1">
                  <c:v>75.599999999999994</c:v>
                </c:pt>
                <c:pt idx="2">
                  <c:v>72.900000000000006</c:v>
                </c:pt>
                <c:pt idx="3">
                  <c:v>72.099999999999994</c:v>
                </c:pt>
                <c:pt idx="4">
                  <c:v>71.400000000000006</c:v>
                </c:pt>
                <c:pt idx="5">
                  <c:v>70.2</c:v>
                </c:pt>
              </c:numCache>
            </c:numRef>
          </c:val>
        </c:ser>
        <c:axId val="142249344"/>
        <c:axId val="142255232"/>
      </c:barChart>
      <c:catAx>
        <c:axId val="142249344"/>
        <c:scaling>
          <c:orientation val="minMax"/>
        </c:scaling>
        <c:axPos val="l"/>
        <c:majorTickMark val="none"/>
        <c:tickLblPos val="nextTo"/>
        <c:txPr>
          <a:bodyPr/>
          <a:lstStyle/>
          <a:p>
            <a:pPr>
              <a:defRPr lang="es-ES" b="1"/>
            </a:pPr>
            <a:endParaRPr lang="es-PA"/>
          </a:p>
        </c:txPr>
        <c:crossAx val="142255232"/>
        <c:crosses val="autoZero"/>
        <c:auto val="1"/>
        <c:lblAlgn val="ctr"/>
        <c:lblOffset val="100"/>
      </c:catAx>
      <c:valAx>
        <c:axId val="142255232"/>
        <c:scaling>
          <c:orientation val="minMax"/>
        </c:scaling>
        <c:axPos val="b"/>
        <c:numFmt formatCode="0.0" sourceLinked="1"/>
        <c:majorTickMark val="none"/>
        <c:tickLblPos val="nextTo"/>
        <c:txPr>
          <a:bodyPr/>
          <a:lstStyle/>
          <a:p>
            <a:pPr>
              <a:defRPr lang="es-ES"/>
            </a:pPr>
            <a:endParaRPr lang="es-PA"/>
          </a:p>
        </c:txPr>
        <c:crossAx val="142249344"/>
        <c:crosses val="autoZero"/>
        <c:crossBetween val="between"/>
      </c:valAx>
    </c:plotArea>
    <c:plotVisOnly val="1"/>
  </c:chart>
  <c:printSettings>
    <c:headerFooter/>
    <c:pageMargins b="0.75000000000000255" l="0.70000000000000062" r="0.70000000000000062" t="0.75000000000000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PA"/>
  <c:chart>
    <c:title>
      <c:tx>
        <c:rich>
          <a:bodyPr/>
          <a:lstStyle/>
          <a:p>
            <a:pPr>
              <a:defRPr lang="es-ES"/>
            </a:pPr>
            <a:r>
              <a:rPr lang="en-US" sz="1200"/>
              <a:t>Principales</a:t>
            </a:r>
            <a:r>
              <a:rPr lang="en-US" sz="1200" baseline="0"/>
              <a:t> indicadores epidemiológicos</a:t>
            </a:r>
            <a:endParaRPr lang="en-US" sz="1200"/>
          </a:p>
        </c:rich>
      </c:tx>
    </c:title>
    <c:plotArea>
      <c:layout/>
      <c:barChart>
        <c:barDir val="bar"/>
        <c:grouping val="clustered"/>
        <c:ser>
          <c:idx val="0"/>
          <c:order val="0"/>
          <c:tx>
            <c:strRef>
              <c:f>'Grafico 8'!$B$31</c:f>
              <c:strCache>
                <c:ptCount val="1"/>
                <c:pt idx="0">
                  <c:v>América del Norte (a)
</c:v>
                </c:pt>
              </c:strCache>
            </c:strRef>
          </c:tx>
          <c:spPr>
            <a:solidFill>
              <a:schemeClr val="accent1">
                <a:lumMod val="60000"/>
                <a:lumOff val="40000"/>
              </a:schemeClr>
            </a:solidFill>
          </c:spPr>
          <c:dLbls>
            <c:txPr>
              <a:bodyPr/>
              <a:lstStyle/>
              <a:p>
                <a:pPr>
                  <a:defRPr lang="es-ES" b="1"/>
                </a:pPr>
                <a:endParaRPr lang="es-PA"/>
              </a:p>
            </c:txPr>
            <c:showVal val="1"/>
          </c:dLbls>
          <c:cat>
            <c:strRef>
              <c:f>'Grafico 8'!$A$32:$A$38</c:f>
              <c:strCache>
                <c:ptCount val="7"/>
                <c:pt idx="0">
                  <c:v>Casos de Tuberculosis
cada 100 mil hab.(2)</c:v>
                </c:pt>
                <c:pt idx="1">
                  <c:v>Casos de SIDA
cada 100 mil hab.(2)</c:v>
                </c:pt>
                <c:pt idx="2">
                  <c:v>Muertes por enfermedades transmisibles
cada 100 mil hab.(1)</c:v>
                </c:pt>
                <c:pt idx="3">
                  <c:v>Muertes por neoplasias malignas
cada 100 mil hab.(1)</c:v>
                </c:pt>
                <c:pt idx="4">
                  <c:v>Muertes por Diabetes Mellitus
cada 100 mil hab.(1)</c:v>
                </c:pt>
                <c:pt idx="5">
                  <c:v>Muertes por enfermedades isquémicas del corazón
cada 100 mil hab.(1)</c:v>
                </c:pt>
                <c:pt idx="6">
                  <c:v>Muertes por enfermedades cerebro- vasculares
cada 100 mil hab.(1)</c:v>
                </c:pt>
              </c:strCache>
            </c:strRef>
          </c:cat>
          <c:val>
            <c:numRef>
              <c:f>'Grafico 8'!$B$32:$B$38</c:f>
              <c:numCache>
                <c:formatCode>0</c:formatCode>
                <c:ptCount val="7"/>
                <c:pt idx="0">
                  <c:v>4.3</c:v>
                </c:pt>
                <c:pt idx="1">
                  <c:v>11</c:v>
                </c:pt>
                <c:pt idx="2">
                  <c:v>28.4</c:v>
                </c:pt>
                <c:pt idx="3">
                  <c:v>124.4</c:v>
                </c:pt>
                <c:pt idx="4">
                  <c:v>16.100000000000001</c:v>
                </c:pt>
                <c:pt idx="5">
                  <c:v>94.3</c:v>
                </c:pt>
                <c:pt idx="6">
                  <c:v>30.9</c:v>
                </c:pt>
              </c:numCache>
            </c:numRef>
          </c:val>
        </c:ser>
        <c:ser>
          <c:idx val="1"/>
          <c:order val="1"/>
          <c:tx>
            <c:strRef>
              <c:f>'Grafico 8'!$C$31</c:f>
              <c:strCache>
                <c:ptCount val="1"/>
                <c:pt idx="0">
                  <c:v>América Latina y el Caribe</c:v>
                </c:pt>
              </c:strCache>
            </c:strRef>
          </c:tx>
          <c:spPr>
            <a:solidFill>
              <a:schemeClr val="accent1"/>
            </a:solidFill>
          </c:spPr>
          <c:dLbls>
            <c:txPr>
              <a:bodyPr/>
              <a:lstStyle/>
              <a:p>
                <a:pPr>
                  <a:defRPr lang="es-ES" b="1"/>
                </a:pPr>
                <a:endParaRPr lang="es-PA"/>
              </a:p>
            </c:txPr>
            <c:showVal val="1"/>
          </c:dLbls>
          <c:cat>
            <c:strRef>
              <c:f>'Grafico 8'!$A$32:$A$38</c:f>
              <c:strCache>
                <c:ptCount val="7"/>
                <c:pt idx="0">
                  <c:v>Casos de Tuberculosis
cada 100 mil hab.(2)</c:v>
                </c:pt>
                <c:pt idx="1">
                  <c:v>Casos de SIDA
cada 100 mil hab.(2)</c:v>
                </c:pt>
                <c:pt idx="2">
                  <c:v>Muertes por enfermedades transmisibles
cada 100 mil hab.(1)</c:v>
                </c:pt>
                <c:pt idx="3">
                  <c:v>Muertes por neoplasias malignas
cada 100 mil hab.(1)</c:v>
                </c:pt>
                <c:pt idx="4">
                  <c:v>Muertes por Diabetes Mellitus
cada 100 mil hab.(1)</c:v>
                </c:pt>
                <c:pt idx="5">
                  <c:v>Muertes por enfermedades isquémicas del corazón
cada 100 mil hab.(1)</c:v>
                </c:pt>
                <c:pt idx="6">
                  <c:v>Muertes por enfermedades cerebro- vasculares
cada 100 mil hab.(1)</c:v>
                </c:pt>
              </c:strCache>
            </c:strRef>
          </c:cat>
          <c:val>
            <c:numRef>
              <c:f>'Grafico 8'!$C$32:$C$38</c:f>
              <c:numCache>
                <c:formatCode>0</c:formatCode>
                <c:ptCount val="7"/>
                <c:pt idx="0">
                  <c:v>35.799999999999997</c:v>
                </c:pt>
                <c:pt idx="1">
                  <c:v>10</c:v>
                </c:pt>
                <c:pt idx="2">
                  <c:v>66</c:v>
                </c:pt>
                <c:pt idx="3">
                  <c:v>104.4</c:v>
                </c:pt>
                <c:pt idx="4">
                  <c:v>39.1</c:v>
                </c:pt>
                <c:pt idx="5">
                  <c:v>63.6</c:v>
                </c:pt>
                <c:pt idx="6">
                  <c:v>49.2</c:v>
                </c:pt>
              </c:numCache>
            </c:numRef>
          </c:val>
        </c:ser>
        <c:ser>
          <c:idx val="2"/>
          <c:order val="2"/>
          <c:tx>
            <c:strRef>
              <c:f>'Grafico 8'!$D$31</c:f>
              <c:strCache>
                <c:ptCount val="1"/>
                <c:pt idx="0">
                  <c:v>Istmo Centroamericano (b)</c:v>
                </c:pt>
              </c:strCache>
            </c:strRef>
          </c:tx>
          <c:spPr>
            <a:solidFill>
              <a:schemeClr val="accent2"/>
            </a:solidFill>
          </c:spPr>
          <c:dLbls>
            <c:txPr>
              <a:bodyPr/>
              <a:lstStyle/>
              <a:p>
                <a:pPr>
                  <a:defRPr lang="es-ES" b="1"/>
                </a:pPr>
                <a:endParaRPr lang="es-PA"/>
              </a:p>
            </c:txPr>
            <c:showVal val="1"/>
          </c:dLbls>
          <c:cat>
            <c:strRef>
              <c:f>'Grafico 8'!$A$32:$A$38</c:f>
              <c:strCache>
                <c:ptCount val="7"/>
                <c:pt idx="0">
                  <c:v>Casos de Tuberculosis
cada 100 mil hab.(2)</c:v>
                </c:pt>
                <c:pt idx="1">
                  <c:v>Casos de SIDA
cada 100 mil hab.(2)</c:v>
                </c:pt>
                <c:pt idx="2">
                  <c:v>Muertes por enfermedades transmisibles
cada 100 mil hab.(1)</c:v>
                </c:pt>
                <c:pt idx="3">
                  <c:v>Muertes por neoplasias malignas
cada 100 mil hab.(1)</c:v>
                </c:pt>
                <c:pt idx="4">
                  <c:v>Muertes por Diabetes Mellitus
cada 100 mil hab.(1)</c:v>
                </c:pt>
                <c:pt idx="5">
                  <c:v>Muertes por enfermedades isquémicas del corazón
cada 100 mil hab.(1)</c:v>
                </c:pt>
                <c:pt idx="6">
                  <c:v>Muertes por enfermedades cerebro- vasculares
cada 100 mil hab.(1)</c:v>
                </c:pt>
              </c:strCache>
            </c:strRef>
          </c:cat>
          <c:val>
            <c:numRef>
              <c:f>'Grafico 8'!$D$32:$D$38</c:f>
              <c:numCache>
                <c:formatCode>0</c:formatCode>
                <c:ptCount val="7"/>
                <c:pt idx="0">
                  <c:v>30</c:v>
                </c:pt>
                <c:pt idx="1">
                  <c:v>8.8000000000000007</c:v>
                </c:pt>
                <c:pt idx="2">
                  <c:v>104.8</c:v>
                </c:pt>
                <c:pt idx="3">
                  <c:v>95.9</c:v>
                </c:pt>
                <c:pt idx="4">
                  <c:v>38.5</c:v>
                </c:pt>
                <c:pt idx="5">
                  <c:v>58.8</c:v>
                </c:pt>
                <c:pt idx="6">
                  <c:v>36.200000000000003</c:v>
                </c:pt>
              </c:numCache>
            </c:numRef>
          </c:val>
        </c:ser>
        <c:axId val="142347648"/>
        <c:axId val="142365824"/>
      </c:barChart>
      <c:catAx>
        <c:axId val="142347648"/>
        <c:scaling>
          <c:orientation val="minMax"/>
        </c:scaling>
        <c:axPos val="l"/>
        <c:majorTickMark val="none"/>
        <c:tickLblPos val="nextTo"/>
        <c:txPr>
          <a:bodyPr anchor="ctr" anchorCtr="0"/>
          <a:lstStyle/>
          <a:p>
            <a:pPr>
              <a:defRPr lang="es-ES" b="1"/>
            </a:pPr>
            <a:endParaRPr lang="es-PA"/>
          </a:p>
        </c:txPr>
        <c:crossAx val="142365824"/>
        <c:crosses val="autoZero"/>
        <c:auto val="1"/>
        <c:lblAlgn val="ctr"/>
        <c:lblOffset val="100"/>
      </c:catAx>
      <c:valAx>
        <c:axId val="142365824"/>
        <c:scaling>
          <c:orientation val="minMax"/>
        </c:scaling>
        <c:delete val="1"/>
        <c:axPos val="b"/>
        <c:numFmt formatCode="0" sourceLinked="1"/>
        <c:majorTickMark val="none"/>
        <c:tickLblPos val="none"/>
        <c:crossAx val="142347648"/>
        <c:crosses val="autoZero"/>
        <c:crossBetween val="between"/>
      </c:valAx>
    </c:plotArea>
    <c:legend>
      <c:legendPos val="b"/>
      <c:txPr>
        <a:bodyPr/>
        <a:lstStyle/>
        <a:p>
          <a:pPr>
            <a:defRPr lang="es-ES" b="1"/>
          </a:pPr>
          <a:endParaRPr lang="es-PA"/>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PA"/>
  <c:style val="3"/>
  <c:chart>
    <c:plotArea>
      <c:layout/>
      <c:barChart>
        <c:barDir val="col"/>
        <c:grouping val="clustered"/>
        <c:ser>
          <c:idx val="0"/>
          <c:order val="0"/>
          <c:tx>
            <c:strRef>
              <c:f>'Grafico 9'!$B$36</c:f>
              <c:strCache>
                <c:ptCount val="1"/>
                <c:pt idx="0">
                  <c:v>1995</c:v>
                </c:pt>
              </c:strCache>
            </c:strRef>
          </c:tx>
          <c:dLbls>
            <c:txPr>
              <a:bodyPr/>
              <a:lstStyle/>
              <a:p>
                <a:pPr>
                  <a:defRPr lang="es-ES"/>
                </a:pPr>
                <a:endParaRPr lang="es-PA"/>
              </a:p>
            </c:txPr>
            <c:showVal val="1"/>
          </c:dLbls>
          <c:cat>
            <c:strRef>
              <c:f>'Grafico 9'!$A$37:$A$39</c:f>
              <c:strCache>
                <c:ptCount val="3"/>
                <c:pt idx="0">
                  <c:v>Por enfermedades transmisibles</c:v>
                </c:pt>
                <c:pt idx="1">
                  <c:v>Por enfermedades circulatorias</c:v>
                </c:pt>
                <c:pt idx="2">
                  <c:v>Por neoplasias malignas</c:v>
                </c:pt>
              </c:strCache>
            </c:strRef>
          </c:cat>
          <c:val>
            <c:numRef>
              <c:f>'Grafico 9'!$B$37:$B$39</c:f>
              <c:numCache>
                <c:formatCode>_ * #,##0_ ;_ * \-#,##0_ ;_ * "-"??_ ;_ @_ </c:formatCode>
                <c:ptCount val="3"/>
                <c:pt idx="0">
                  <c:v>116.43333333333332</c:v>
                </c:pt>
                <c:pt idx="1">
                  <c:v>187.45000000000002</c:v>
                </c:pt>
                <c:pt idx="2">
                  <c:v>88.90000000000002</c:v>
                </c:pt>
              </c:numCache>
            </c:numRef>
          </c:val>
        </c:ser>
        <c:ser>
          <c:idx val="1"/>
          <c:order val="1"/>
          <c:tx>
            <c:strRef>
              <c:f>'Grafico 9'!$C$36</c:f>
              <c:strCache>
                <c:ptCount val="1"/>
                <c:pt idx="0">
                  <c:v>2000</c:v>
                </c:pt>
              </c:strCache>
            </c:strRef>
          </c:tx>
          <c:dLbls>
            <c:txPr>
              <a:bodyPr/>
              <a:lstStyle/>
              <a:p>
                <a:pPr>
                  <a:defRPr lang="es-ES"/>
                </a:pPr>
                <a:endParaRPr lang="es-PA"/>
              </a:p>
            </c:txPr>
            <c:showVal val="1"/>
          </c:dLbls>
          <c:cat>
            <c:strRef>
              <c:f>'Grafico 9'!$A$37:$A$39</c:f>
              <c:strCache>
                <c:ptCount val="3"/>
                <c:pt idx="0">
                  <c:v>Por enfermedades transmisibles</c:v>
                </c:pt>
                <c:pt idx="1">
                  <c:v>Por enfermedades circulatorias</c:v>
                </c:pt>
                <c:pt idx="2">
                  <c:v>Por neoplasias malignas</c:v>
                </c:pt>
              </c:strCache>
            </c:strRef>
          </c:cat>
          <c:val>
            <c:numRef>
              <c:f>'Grafico 9'!$C$37:$C$39</c:f>
              <c:numCache>
                <c:formatCode>_ * #,##0_ ;_ * \-#,##0_ ;_ * "-"??_ ;_ @_ </c:formatCode>
                <c:ptCount val="3"/>
                <c:pt idx="0">
                  <c:v>91.62</c:v>
                </c:pt>
                <c:pt idx="1">
                  <c:v>176.01999999999998</c:v>
                </c:pt>
                <c:pt idx="2">
                  <c:v>99.38</c:v>
                </c:pt>
              </c:numCache>
            </c:numRef>
          </c:val>
        </c:ser>
        <c:ser>
          <c:idx val="2"/>
          <c:order val="2"/>
          <c:tx>
            <c:strRef>
              <c:f>'Grafico 9'!$D$36</c:f>
              <c:strCache>
                <c:ptCount val="1"/>
                <c:pt idx="0">
                  <c:v>2003-05</c:v>
                </c:pt>
              </c:strCache>
            </c:strRef>
          </c:tx>
          <c:dLbls>
            <c:txPr>
              <a:bodyPr/>
              <a:lstStyle/>
              <a:p>
                <a:pPr>
                  <a:defRPr lang="es-ES"/>
                </a:pPr>
                <a:endParaRPr lang="es-PA"/>
              </a:p>
            </c:txPr>
            <c:showVal val="1"/>
          </c:dLbls>
          <c:cat>
            <c:strRef>
              <c:f>'Grafico 9'!$A$37:$A$39</c:f>
              <c:strCache>
                <c:ptCount val="3"/>
                <c:pt idx="0">
                  <c:v>Por enfermedades transmisibles</c:v>
                </c:pt>
                <c:pt idx="1">
                  <c:v>Por enfermedades circulatorias</c:v>
                </c:pt>
                <c:pt idx="2">
                  <c:v>Por neoplasias malignas</c:v>
                </c:pt>
              </c:strCache>
            </c:strRef>
          </c:cat>
          <c:val>
            <c:numRef>
              <c:f>'Grafico 9'!$D$37:$D$39</c:f>
              <c:numCache>
                <c:formatCode>_ * #,##0_ ;_ * \-#,##0_ ;_ * "-"??_ ;_ @_ </c:formatCode>
                <c:ptCount val="3"/>
                <c:pt idx="0">
                  <c:v>81.699999999999989</c:v>
                </c:pt>
                <c:pt idx="1">
                  <c:v>167.83333333333334</c:v>
                </c:pt>
                <c:pt idx="2">
                  <c:v>98.359999999999985</c:v>
                </c:pt>
              </c:numCache>
            </c:numRef>
          </c:val>
        </c:ser>
        <c:axId val="142483456"/>
        <c:axId val="142484992"/>
      </c:barChart>
      <c:catAx>
        <c:axId val="142483456"/>
        <c:scaling>
          <c:orientation val="minMax"/>
        </c:scaling>
        <c:axPos val="b"/>
        <c:tickLblPos val="nextTo"/>
        <c:txPr>
          <a:bodyPr/>
          <a:lstStyle/>
          <a:p>
            <a:pPr>
              <a:defRPr lang="es-ES"/>
            </a:pPr>
            <a:endParaRPr lang="es-PA"/>
          </a:p>
        </c:txPr>
        <c:crossAx val="142484992"/>
        <c:crosses val="autoZero"/>
        <c:auto val="1"/>
        <c:lblAlgn val="ctr"/>
        <c:lblOffset val="100"/>
      </c:catAx>
      <c:valAx>
        <c:axId val="142484992"/>
        <c:scaling>
          <c:orientation val="minMax"/>
        </c:scaling>
        <c:axPos val="l"/>
        <c:majorGridlines/>
        <c:numFmt formatCode="_ * #,##0_ ;_ * \-#,##0_ ;_ * &quot;-&quot;??_ ;_ @_ " sourceLinked="1"/>
        <c:tickLblPos val="nextTo"/>
        <c:txPr>
          <a:bodyPr/>
          <a:lstStyle/>
          <a:p>
            <a:pPr>
              <a:defRPr lang="es-ES"/>
            </a:pPr>
            <a:endParaRPr lang="es-PA"/>
          </a:p>
        </c:txPr>
        <c:crossAx val="142483456"/>
        <c:crosses val="autoZero"/>
        <c:crossBetween val="between"/>
      </c:valAx>
    </c:plotArea>
    <c:legend>
      <c:legendPos val="r"/>
      <c:txPr>
        <a:bodyPr/>
        <a:lstStyle/>
        <a:p>
          <a:pPr>
            <a:defRPr lang="es-ES"/>
          </a:pPr>
          <a:endParaRPr lang="es-PA"/>
        </a:p>
      </c:txPr>
    </c:legend>
    <c:plotVisOnly val="1"/>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76199</xdr:rowOff>
    </xdr:from>
    <xdr:to>
      <xdr:col>5</xdr:col>
      <xdr:colOff>657225</xdr:colOff>
      <xdr:row>16</xdr:row>
      <xdr:rowOff>123824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142874</xdr:colOff>
      <xdr:row>1</xdr:row>
      <xdr:rowOff>161925</xdr:rowOff>
    </xdr:from>
    <xdr:to>
      <xdr:col>7</xdr:col>
      <xdr:colOff>514349</xdr:colOff>
      <xdr:row>21</xdr:row>
      <xdr:rowOff>142875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1</xdr:row>
      <xdr:rowOff>95250</xdr:rowOff>
    </xdr:from>
    <xdr:to>
      <xdr:col>8</xdr:col>
      <xdr:colOff>714375</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1</xdr:row>
      <xdr:rowOff>76199</xdr:rowOff>
    </xdr:from>
    <xdr:to>
      <xdr:col>7</xdr:col>
      <xdr:colOff>742950</xdr:colOff>
      <xdr:row>24</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1</xdr:row>
      <xdr:rowOff>142875</xdr:rowOff>
    </xdr:from>
    <xdr:to>
      <xdr:col>4</xdr:col>
      <xdr:colOff>38100</xdr:colOff>
      <xdr:row>17</xdr:row>
      <xdr:rowOff>47625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104774</xdr:rowOff>
    </xdr:from>
    <xdr:to>
      <xdr:col>8</xdr:col>
      <xdr:colOff>619125</xdr:colOff>
      <xdr:row>20</xdr:row>
      <xdr:rowOff>190499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1</xdr:row>
      <xdr:rowOff>66675</xdr:rowOff>
    </xdr:from>
    <xdr:to>
      <xdr:col>6</xdr:col>
      <xdr:colOff>66675</xdr:colOff>
      <xdr:row>15</xdr:row>
      <xdr:rowOff>142875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1</xdr:row>
      <xdr:rowOff>123825</xdr:rowOff>
    </xdr:from>
    <xdr:to>
      <xdr:col>6</xdr:col>
      <xdr:colOff>742950</xdr:colOff>
      <xdr:row>15</xdr:row>
      <xdr:rowOff>142875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47624</xdr:colOff>
      <xdr:row>1</xdr:row>
      <xdr:rowOff>47625</xdr:rowOff>
    </xdr:from>
    <xdr:to>
      <xdr:col>8</xdr:col>
      <xdr:colOff>19049</xdr:colOff>
      <xdr:row>38</xdr:row>
      <xdr:rowOff>28576</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1</xdr:row>
      <xdr:rowOff>114300</xdr:rowOff>
    </xdr:from>
    <xdr:to>
      <xdr:col>5</xdr:col>
      <xdr:colOff>266700</xdr:colOff>
      <xdr:row>16</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85724</xdr:colOff>
      <xdr:row>1</xdr:row>
      <xdr:rowOff>57150</xdr:rowOff>
    </xdr:from>
    <xdr:to>
      <xdr:col>5</xdr:col>
      <xdr:colOff>704849</xdr:colOff>
      <xdr:row>26</xdr:row>
      <xdr:rowOff>171450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104774</xdr:colOff>
      <xdr:row>1</xdr:row>
      <xdr:rowOff>57150</xdr:rowOff>
    </xdr:from>
    <xdr:to>
      <xdr:col>6</xdr:col>
      <xdr:colOff>695325</xdr:colOff>
      <xdr:row>19</xdr:row>
      <xdr:rowOff>152400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arlos\Mis%20documentos\Consultoria\Medicamentos\medicamentos%20pen%20d\centroamerica\DATOS%20IMS\IMS%202010%20dieg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arina\Mis%20documentos\medicamentos%20centroamerica\GPR\INFORME%202\Anexo%20Estadistico%20Segundo%20Informe%20de%20Av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Carlos\Mis%20documentos\Consultoria\Medicamentos\informe%202\paridad%20impo%20rev%20MB%20ultimo(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2)"/>
      <sheetName val="Sheet1"/>
      <sheetName val="Hoja1"/>
    </sheetNames>
    <sheetDataSet>
      <sheetData sheetId="0" refreshError="1"/>
      <sheetData sheetId="1" refreshError="1"/>
      <sheetData sheetId="2">
        <row r="24">
          <cell r="B24" t="str">
            <v>Costa Rica</v>
          </cell>
          <cell r="F24">
            <v>0.21231930295322454</v>
          </cell>
        </row>
        <row r="25">
          <cell r="B25" t="str">
            <v>El Salvador</v>
          </cell>
          <cell r="F25">
            <v>0.1398680834284145</v>
          </cell>
        </row>
        <row r="26">
          <cell r="B26" t="str">
            <v>Guatemala</v>
          </cell>
          <cell r="F26">
            <v>0.25777469512233941</v>
          </cell>
        </row>
        <row r="27">
          <cell r="B27" t="str">
            <v>Honduras</v>
          </cell>
          <cell r="F27">
            <v>0.16589447428732965</v>
          </cell>
        </row>
        <row r="28">
          <cell r="B28" t="str">
            <v>Nicaragua</v>
          </cell>
          <cell r="F28">
            <v>8.1154888676137626E-2</v>
          </cell>
        </row>
        <row r="29">
          <cell r="B29" t="str">
            <v>Panamá</v>
          </cell>
          <cell r="F29">
            <v>0.14298855553255413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Hoja3"/>
      <sheetName val="Grafico 1"/>
      <sheetName val="Grafico 2"/>
      <sheetName val="Grafico 3"/>
      <sheetName val="Grafico 4"/>
      <sheetName val="Grafico 5"/>
      <sheetName val="Grafico 6"/>
      <sheetName val="Grafico 7"/>
      <sheetName val="Grafico 8"/>
      <sheetName val="Grafico 9"/>
      <sheetName val="Grafico 10"/>
      <sheetName val="Grafico 11"/>
      <sheetName val="Grafico 12"/>
      <sheetName val="Tabla 1"/>
      <sheetName val="Tabla 2"/>
      <sheetName val="Tabla 3"/>
      <sheetName val="Tabla 4"/>
      <sheetName val="Tabla 5"/>
      <sheetName val="Tabla 6"/>
      <sheetName val="Tabla 7"/>
      <sheetName val="Tabla 8"/>
      <sheetName val="Tabla 9"/>
      <sheetName val="Tabla 10"/>
      <sheetName val="Tabla 11"/>
      <sheetName val="Tabla 12"/>
      <sheetName val="Tabla 13"/>
      <sheetName val="Tabla 14"/>
      <sheetName val="Tabla 15"/>
      <sheetName val="Tabla 16"/>
      <sheetName val="Tabla 17"/>
      <sheetName val="Tabla 18"/>
      <sheetName val="Tabla 19"/>
      <sheetName val="Tabla 20"/>
      <sheetName val="Tabla 21"/>
      <sheetName val="Tabla 22"/>
      <sheetName val="Tabla 23"/>
      <sheetName val="Tabla 24"/>
      <sheetName val="Tabla 25"/>
      <sheetName val="Tabla 26"/>
      <sheetName val="Tabla 27"/>
      <sheetName val="Tabla 28"/>
      <sheetName val="Tabla 29"/>
      <sheetName val="Tabla 30"/>
      <sheetName val="Tabla 31"/>
      <sheetName val="Tabla 32"/>
      <sheetName val="Tabla 33"/>
      <sheetName val="Tabla 34"/>
      <sheetName val="Tabla 35"/>
      <sheetName val="Tabla 36"/>
      <sheetName val="Tabla 37"/>
      <sheetName val="Tabla 38"/>
      <sheetName val="Tabla 39"/>
      <sheetName val="Tabla 40"/>
      <sheetName val="Tabla 41"/>
      <sheetName val="Tabla 42"/>
      <sheetName val="Tabla 43"/>
      <sheetName val="Tabla 44"/>
      <sheetName val="Tabla 45"/>
      <sheetName val="Tabla 46"/>
      <sheetName val="Tabla 47"/>
      <sheetName val="Tabla 48"/>
      <sheetName val="Tabla 49"/>
      <sheetName val="Tabla 50"/>
      <sheetName val="Tabla 51"/>
      <sheetName val="Tabla 52"/>
      <sheetName val="Tabla 53"/>
      <sheetName val="Tabla 54"/>
      <sheetName val="Tabla 55"/>
      <sheetName val="Tabla 56"/>
      <sheetName val="Tabla 57"/>
      <sheetName val="Tabla 58"/>
      <sheetName val="Tabla 59"/>
      <sheetName val="Tabla 60"/>
      <sheetName val="Tabla 61"/>
      <sheetName val="Tabla 62"/>
      <sheetName val="Tabla 63"/>
      <sheetName val="Tabla 64"/>
      <sheetName val="Tabla 65"/>
      <sheetName val="Tabla 66"/>
      <sheetName val="Tabla 6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5">
          <cell r="B25" t="str">
            <v>Precio Promedio Mercado Ético</v>
          </cell>
          <cell r="C25" t="str">
            <v>Precio Promedio Mercado Popular</v>
          </cell>
        </row>
        <row r="26">
          <cell r="A26">
            <v>2006</v>
          </cell>
          <cell r="B26">
            <v>8.69</v>
          </cell>
          <cell r="C26">
            <v>3.06</v>
          </cell>
        </row>
        <row r="27">
          <cell r="A27">
            <v>2007</v>
          </cell>
          <cell r="B27">
            <v>9.02</v>
          </cell>
          <cell r="C27">
            <v>3.18</v>
          </cell>
        </row>
        <row r="28">
          <cell r="A28">
            <v>2008</v>
          </cell>
          <cell r="B28">
            <v>9.33</v>
          </cell>
          <cell r="C28">
            <v>3.36</v>
          </cell>
        </row>
        <row r="29">
          <cell r="A29">
            <v>39814</v>
          </cell>
          <cell r="B29">
            <v>9.48</v>
          </cell>
          <cell r="C29">
            <v>3.38</v>
          </cell>
        </row>
        <row r="30">
          <cell r="A30">
            <v>39845</v>
          </cell>
          <cell r="B30">
            <v>9.5299999999999994</v>
          </cell>
          <cell r="C30">
            <v>3.33</v>
          </cell>
        </row>
        <row r="31">
          <cell r="A31">
            <v>39873</v>
          </cell>
          <cell r="B31">
            <v>9.74</v>
          </cell>
          <cell r="C31">
            <v>3.35</v>
          </cell>
        </row>
        <row r="32">
          <cell r="A32">
            <v>39904</v>
          </cell>
          <cell r="B32">
            <v>9.56</v>
          </cell>
          <cell r="C32">
            <v>3.43</v>
          </cell>
        </row>
        <row r="33">
          <cell r="A33">
            <v>39934</v>
          </cell>
          <cell r="B33">
            <v>9.5399999999999991</v>
          </cell>
          <cell r="C33">
            <v>3.41</v>
          </cell>
        </row>
        <row r="34">
          <cell r="A34">
            <v>39965</v>
          </cell>
          <cell r="B34">
            <v>9.58</v>
          </cell>
          <cell r="C34">
            <v>3.4</v>
          </cell>
        </row>
        <row r="35">
          <cell r="A35">
            <v>39995</v>
          </cell>
          <cell r="B35">
            <v>9.57</v>
          </cell>
          <cell r="C35">
            <v>3.4</v>
          </cell>
        </row>
        <row r="36">
          <cell r="A36">
            <v>40026</v>
          </cell>
          <cell r="B36">
            <v>9.6</v>
          </cell>
          <cell r="C36">
            <v>3.4</v>
          </cell>
        </row>
        <row r="37">
          <cell r="A37">
            <v>40057</v>
          </cell>
          <cell r="B37">
            <v>9.59</v>
          </cell>
          <cell r="C37">
            <v>3.39</v>
          </cell>
        </row>
        <row r="38">
          <cell r="A38">
            <v>40087</v>
          </cell>
          <cell r="B38">
            <v>9.58</v>
          </cell>
          <cell r="C38">
            <v>3.4</v>
          </cell>
        </row>
        <row r="39">
          <cell r="A39">
            <v>40118</v>
          </cell>
          <cell r="B39">
            <v>9.58</v>
          </cell>
          <cell r="C39">
            <v>3.4</v>
          </cell>
        </row>
        <row r="40">
          <cell r="A40">
            <v>40148</v>
          </cell>
          <cell r="B40">
            <v>9.59</v>
          </cell>
          <cell r="C40">
            <v>3.4</v>
          </cell>
        </row>
        <row r="41">
          <cell r="A41">
            <v>40179</v>
          </cell>
          <cell r="B41">
            <v>9.51</v>
          </cell>
          <cell r="C41">
            <v>3.38</v>
          </cell>
        </row>
        <row r="42">
          <cell r="A42">
            <v>40210</v>
          </cell>
          <cell r="B42">
            <v>9.56</v>
          </cell>
          <cell r="C42">
            <v>3.39</v>
          </cell>
        </row>
        <row r="43">
          <cell r="A43">
            <v>40238</v>
          </cell>
          <cell r="B43">
            <v>9.73</v>
          </cell>
          <cell r="C43">
            <v>3.37</v>
          </cell>
        </row>
        <row r="44">
          <cell r="A44">
            <v>40269</v>
          </cell>
          <cell r="B44">
            <v>9.51</v>
          </cell>
          <cell r="C44">
            <v>3.34</v>
          </cell>
        </row>
        <row r="45">
          <cell r="A45">
            <v>40299</v>
          </cell>
          <cell r="B45">
            <v>9.34</v>
          </cell>
          <cell r="C45">
            <v>3.37</v>
          </cell>
        </row>
        <row r="46">
          <cell r="A46">
            <v>40330</v>
          </cell>
          <cell r="B46">
            <v>9.61</v>
          </cell>
          <cell r="C46">
            <v>3.58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ico evolucion"/>
      <sheetName val="graficos comparacion"/>
      <sheetName val="Hoja2"/>
      <sheetName val="Hoja3"/>
    </sheetNames>
    <sheetDataSet>
      <sheetData sheetId="0" refreshError="1"/>
      <sheetData sheetId="1">
        <row r="14">
          <cell r="B14" t="str">
            <v>Paridad de importación (usd cada 200 grs)</v>
          </cell>
          <cell r="C14" t="str">
            <v>Precios nacionales de compra mayorista (usd por unidad)</v>
          </cell>
        </row>
        <row r="15">
          <cell r="A15" t="str">
            <v>Guatemala</v>
          </cell>
          <cell r="B15">
            <v>6.2589999999999995</v>
          </cell>
          <cell r="C15">
            <v>8.1166666666666654</v>
          </cell>
        </row>
        <row r="16">
          <cell r="A16" t="str">
            <v>El Salvador</v>
          </cell>
          <cell r="B16">
            <v>8.5820000000000007</v>
          </cell>
          <cell r="C16">
            <v>8.8333333333333339</v>
          </cell>
        </row>
        <row r="17">
          <cell r="A17" t="str">
            <v xml:space="preserve"> -------------</v>
          </cell>
        </row>
        <row r="18">
          <cell r="A18" t="str">
            <v>Honduras</v>
          </cell>
          <cell r="B18">
            <v>13.336999999999998</v>
          </cell>
          <cell r="C18">
            <v>7.9066666666666663</v>
          </cell>
        </row>
        <row r="19">
          <cell r="A19" t="str">
            <v>Costa Rica</v>
          </cell>
          <cell r="B19">
            <v>17.587999999999997</v>
          </cell>
          <cell r="C19">
            <v>10.723333333333334</v>
          </cell>
        </row>
        <row r="20">
          <cell r="A20" t="str">
            <v>Nicaragua</v>
          </cell>
          <cell r="B20">
            <v>11.729999999999999</v>
          </cell>
          <cell r="C20">
            <v>5.0266666666666664</v>
          </cell>
        </row>
        <row r="21">
          <cell r="A21" t="str">
            <v>Panamá</v>
          </cell>
          <cell r="B21">
            <v>10.714</v>
          </cell>
          <cell r="C21">
            <v>7.7399999999999993</v>
          </cell>
        </row>
        <row r="22">
          <cell r="A22" t="str">
            <v xml:space="preserve"> -----------</v>
          </cell>
        </row>
        <row r="23">
          <cell r="A23" t="str">
            <v>PROMEDIO 
REGIÓN</v>
          </cell>
          <cell r="B23">
            <v>8.7939999999999987</v>
          </cell>
          <cell r="C23">
            <v>8.1033333333333335</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2:A92"/>
  <sheetViews>
    <sheetView tabSelected="1" topLeftCell="A43" workbookViewId="0">
      <selection activeCell="F2" sqref="F2"/>
    </sheetView>
  </sheetViews>
  <sheetFormatPr baseColWidth="10" defaultRowHeight="15"/>
  <cols>
    <col min="2" max="2" width="47.7109375" customWidth="1"/>
  </cols>
  <sheetData>
    <row r="2" spans="1:1">
      <c r="A2" s="781" t="s">
        <v>1871</v>
      </c>
    </row>
    <row r="3" spans="1:1">
      <c r="A3" s="442" t="s">
        <v>3</v>
      </c>
    </row>
    <row r="4" spans="1:1">
      <c r="A4" s="442" t="s">
        <v>27</v>
      </c>
    </row>
    <row r="5" spans="1:1">
      <c r="A5" s="443" t="s">
        <v>116</v>
      </c>
    </row>
    <row r="6" spans="1:1">
      <c r="A6" s="713" t="s">
        <v>1341</v>
      </c>
    </row>
    <row r="7" spans="1:1">
      <c r="A7" s="335" t="s">
        <v>1458</v>
      </c>
    </row>
    <row r="8" spans="1:1">
      <c r="A8" s="335" t="s">
        <v>1342</v>
      </c>
    </row>
    <row r="9" spans="1:1">
      <c r="A9" s="335" t="s">
        <v>1372</v>
      </c>
    </row>
    <row r="10" spans="1:1">
      <c r="A10" s="335" t="s">
        <v>1373</v>
      </c>
    </row>
    <row r="11" spans="1:1">
      <c r="A11" s="701" t="s">
        <v>1426</v>
      </c>
    </row>
    <row r="12" spans="1:1">
      <c r="A12" s="701" t="s">
        <v>1431</v>
      </c>
    </row>
    <row r="13" spans="1:1">
      <c r="A13" s="701" t="s">
        <v>1431</v>
      </c>
    </row>
    <row r="14" spans="1:1">
      <c r="A14" s="335" t="s">
        <v>1432</v>
      </c>
    </row>
    <row r="16" spans="1:1">
      <c r="A16" s="781" t="s">
        <v>1872</v>
      </c>
    </row>
    <row r="17" spans="1:1">
      <c r="A17" s="442" t="s">
        <v>1336</v>
      </c>
    </row>
    <row r="18" spans="1:1">
      <c r="A18" s="442" t="s">
        <v>4</v>
      </c>
    </row>
    <row r="19" spans="1:1">
      <c r="A19" s="442" t="s">
        <v>28</v>
      </c>
    </row>
    <row r="20" spans="1:1">
      <c r="A20" s="442" t="s">
        <v>50</v>
      </c>
    </row>
    <row r="21" spans="1:1">
      <c r="A21" s="442" t="s">
        <v>68</v>
      </c>
    </row>
    <row r="22" spans="1:1">
      <c r="A22" s="442" t="s">
        <v>77</v>
      </c>
    </row>
    <row r="23" spans="1:1">
      <c r="A23" s="442" t="s">
        <v>83</v>
      </c>
    </row>
    <row r="24" spans="1:1">
      <c r="A24" s="442" t="s">
        <v>117</v>
      </c>
    </row>
    <row r="25" spans="1:1">
      <c r="A25" s="442" t="s">
        <v>127</v>
      </c>
    </row>
    <row r="26" spans="1:1">
      <c r="A26" s="442" t="s">
        <v>275</v>
      </c>
    </row>
    <row r="27" spans="1:1">
      <c r="A27" s="442" t="s">
        <v>296</v>
      </c>
    </row>
    <row r="28" spans="1:1">
      <c r="A28" s="443" t="s">
        <v>339</v>
      </c>
    </row>
    <row r="29" spans="1:1">
      <c r="A29" s="442" t="s">
        <v>349</v>
      </c>
    </row>
    <row r="30" spans="1:1">
      <c r="A30" s="442" t="s">
        <v>360</v>
      </c>
    </row>
    <row r="31" spans="1:1">
      <c r="A31" s="442" t="s">
        <v>380</v>
      </c>
    </row>
    <row r="32" spans="1:1">
      <c r="A32" s="442" t="s">
        <v>395</v>
      </c>
    </row>
    <row r="33" spans="1:1">
      <c r="A33" s="442" t="s">
        <v>401</v>
      </c>
    </row>
    <row r="34" spans="1:1">
      <c r="A34" s="442" t="s">
        <v>464</v>
      </c>
    </row>
    <row r="35" spans="1:1">
      <c r="A35" s="442" t="s">
        <v>490</v>
      </c>
    </row>
    <row r="36" spans="1:1">
      <c r="A36" s="713" t="s">
        <v>1377</v>
      </c>
    </row>
    <row r="37" spans="1:1">
      <c r="A37" s="335" t="s">
        <v>1378</v>
      </c>
    </row>
    <row r="38" spans="1:1">
      <c r="A38" s="335" t="s">
        <v>1379</v>
      </c>
    </row>
    <row r="39" spans="1:1">
      <c r="A39" s="335" t="s">
        <v>1380</v>
      </c>
    </row>
    <row r="40" spans="1:1">
      <c r="A40" s="713" t="s">
        <v>1381</v>
      </c>
    </row>
    <row r="41" spans="1:1">
      <c r="A41" s="335" t="s">
        <v>1382</v>
      </c>
    </row>
    <row r="42" spans="1:1">
      <c r="A42" s="335" t="s">
        <v>1383</v>
      </c>
    </row>
    <row r="43" spans="1:1">
      <c r="A43" s="335" t="s">
        <v>1384</v>
      </c>
    </row>
    <row r="44" spans="1:1">
      <c r="A44" s="335" t="s">
        <v>1385</v>
      </c>
    </row>
    <row r="45" spans="1:1">
      <c r="A45" s="335" t="s">
        <v>1865</v>
      </c>
    </row>
    <row r="46" spans="1:1">
      <c r="A46" s="335" t="s">
        <v>1866</v>
      </c>
    </row>
    <row r="47" spans="1:1">
      <c r="A47" s="335" t="s">
        <v>1867</v>
      </c>
    </row>
    <row r="48" spans="1:1">
      <c r="A48" s="335" t="s">
        <v>1389</v>
      </c>
    </row>
    <row r="49" spans="1:1">
      <c r="A49" s="335" t="s">
        <v>1390</v>
      </c>
    </row>
    <row r="50" spans="1:1">
      <c r="A50" s="335" t="s">
        <v>1391</v>
      </c>
    </row>
    <row r="51" spans="1:1">
      <c r="A51" s="335" t="s">
        <v>1392</v>
      </c>
    </row>
    <row r="52" spans="1:1">
      <c r="A52" s="335" t="s">
        <v>1868</v>
      </c>
    </row>
    <row r="53" spans="1:1">
      <c r="A53" s="335" t="s">
        <v>1869</v>
      </c>
    </row>
    <row r="54" spans="1:1">
      <c r="A54" s="335" t="s">
        <v>1870</v>
      </c>
    </row>
    <row r="55" spans="1:1">
      <c r="A55" s="335" t="s">
        <v>1396</v>
      </c>
    </row>
    <row r="56" spans="1:1">
      <c r="A56" s="335" t="s">
        <v>1397</v>
      </c>
    </row>
    <row r="57" spans="1:1">
      <c r="A57" s="335" t="s">
        <v>1398</v>
      </c>
    </row>
    <row r="58" spans="1:1">
      <c r="A58" s="335" t="s">
        <v>1399</v>
      </c>
    </row>
    <row r="59" spans="1:1">
      <c r="A59" s="335" t="s">
        <v>1400</v>
      </c>
    </row>
    <row r="60" spans="1:1">
      <c r="A60" s="335" t="s">
        <v>1401</v>
      </c>
    </row>
    <row r="61" spans="1:1">
      <c r="A61" s="335" t="s">
        <v>1259</v>
      </c>
    </row>
    <row r="62" spans="1:1">
      <c r="A62" s="335" t="s">
        <v>1260</v>
      </c>
    </row>
    <row r="63" spans="1:1">
      <c r="A63" s="335" t="s">
        <v>1261</v>
      </c>
    </row>
    <row r="64" spans="1:1">
      <c r="A64" s="335" t="s">
        <v>1262</v>
      </c>
    </row>
    <row r="65" spans="1:1">
      <c r="A65" s="335" t="s">
        <v>1263</v>
      </c>
    </row>
    <row r="66" spans="1:1">
      <c r="A66" s="335" t="s">
        <v>1264</v>
      </c>
    </row>
    <row r="67" spans="1:1">
      <c r="A67" s="335" t="s">
        <v>1265</v>
      </c>
    </row>
    <row r="68" spans="1:1">
      <c r="A68" s="335" t="s">
        <v>1266</v>
      </c>
    </row>
    <row r="69" spans="1:1">
      <c r="A69" s="335" t="s">
        <v>1267</v>
      </c>
    </row>
    <row r="70" spans="1:1">
      <c r="A70" s="335" t="s">
        <v>1268</v>
      </c>
    </row>
    <row r="71" spans="1:1">
      <c r="A71" s="335" t="s">
        <v>1269</v>
      </c>
    </row>
    <row r="72" spans="1:1">
      <c r="A72" s="335" t="s">
        <v>1270</v>
      </c>
    </row>
    <row r="73" spans="1:1">
      <c r="A73" s="335" t="s">
        <v>1271</v>
      </c>
    </row>
    <row r="74" spans="1:1">
      <c r="A74" s="335" t="s">
        <v>1272</v>
      </c>
    </row>
    <row r="75" spans="1:1">
      <c r="A75" s="335" t="s">
        <v>1214</v>
      </c>
    </row>
    <row r="76" spans="1:1">
      <c r="A76" s="335" t="s">
        <v>1220</v>
      </c>
    </row>
    <row r="77" spans="1:1">
      <c r="A77" s="335" t="s">
        <v>1433</v>
      </c>
    </row>
    <row r="78" spans="1:1">
      <c r="A78" s="335" t="s">
        <v>1448</v>
      </c>
    </row>
    <row r="79" spans="1:1">
      <c r="A79" s="335" t="s">
        <v>1455</v>
      </c>
    </row>
    <row r="80" spans="1:1">
      <c r="A80" s="335" t="s">
        <v>1456</v>
      </c>
    </row>
    <row r="81" spans="1:1">
      <c r="A81" s="335" t="s">
        <v>1452</v>
      </c>
    </row>
    <row r="82" spans="1:1">
      <c r="A82" s="335" t="s">
        <v>1451</v>
      </c>
    </row>
    <row r="83" spans="1:1">
      <c r="A83" s="335" t="s">
        <v>1457</v>
      </c>
    </row>
    <row r="84" spans="1:1">
      <c r="A84" s="335" t="s">
        <v>1449</v>
      </c>
    </row>
    <row r="87" spans="1:1">
      <c r="A87" s="782" t="s">
        <v>1856</v>
      </c>
    </row>
    <row r="88" spans="1:1">
      <c r="A88" s="782"/>
    </row>
    <row r="89" spans="1:1">
      <c r="A89" s="782" t="s">
        <v>1873</v>
      </c>
    </row>
    <row r="90" spans="1:1">
      <c r="A90" s="335" t="s">
        <v>1857</v>
      </c>
    </row>
    <row r="91" spans="1:1">
      <c r="A91" s="335" t="s">
        <v>1858</v>
      </c>
    </row>
    <row r="92" spans="1:1">
      <c r="A92" s="701" t="s">
        <v>1859</v>
      </c>
    </row>
  </sheetData>
  <hyperlinks>
    <hyperlink ref="A3" location="'Grafico 1'!A1" display="Grafico 1. Composicion del mercado regional: institucional y privado, 2006"/>
    <hyperlink ref="A4" location="'Grafico 2'!A1" display="Gráfico 2. Composición del mercado regional: medicamentos innovadores, genéricos de marca y genéricos, 2010."/>
    <hyperlink ref="A5" location="'Grafico 3'!A1" display="Gráfico 3. Participación de los medicamentos genéricos en países seleccionados"/>
    <hyperlink ref="A6" location="'Grafico 4'!A1" display="Gráfico 4. Evolución de la expectativa de vida al nacer de Centroamérica + Panamá, en relación a los países desarrollados."/>
    <hyperlink ref="A7" location="'Grafico 5'!A1" display="'Grafico 5'!A1"/>
    <hyperlink ref="A8" location="'Grafico 6'!A1" display="'Grafico 6'!A1"/>
    <hyperlink ref="A9" location="'Grafico 7'!A1" display="Gráfico 7. Expectativa de vida al nacer en los países de Centroamérica y Panamá."/>
    <hyperlink ref="A10" location="'Grafico 8'!A1" display="Gráfico 8. Istmo Centroamericano, indicadores epidemiológicos comparados"/>
    <hyperlink ref="A11" location="'Grafico 9'!A1" display="=+'Grafico 9'!_Ref271652796"/>
    <hyperlink ref="A12" location="'Grafico 10'!A1" display="=+'Grafico 11'!_Ref274845077"/>
    <hyperlink ref="A13" location="'Grafico 11'!A1" display="=+'Grafico 11'!_Ref274845077"/>
    <hyperlink ref="A14" location="'Grafico 12'!A1" display="=+'Grafico 12'!_Ref274850774"/>
    <hyperlink ref="A17" location="'Tabla 1'!A1" display="Tabla 1. Composicion del mercado de Guatemala: mercado etico y popular (OTC), a junio de 2010"/>
    <hyperlink ref="A18" location="'Tabla 2'!A1" display="Tabla 2. Participación de mercado de productos farmacéuticos, según clasificación económica, países seleccionados, 2005."/>
    <hyperlink ref="A19" location="'Tabla 3'!A1" display="Tabla 3. Las 15 clases terapéuticas de mayores ventas a escala global, en 2009"/>
    <hyperlink ref="A20" location="'Tabla 4'!A1" display="Tabla 4. Tamaño del mercado mundial de medicamentos, 2009."/>
    <hyperlink ref="A21" location="'Tabla 5'!A1" display="Tabla 5. Mayores mercados nacionales de medicamentos, 2009."/>
    <hyperlink ref="A22" location="'Tabla 6'!A1" display="Tabla 6. Gasto en medicamentos en los mayores países de la OECD, en puntos porcentuales del PIB, promedio 2006/7."/>
    <hyperlink ref="A23" location="'Tabla 7'!A1" display="Tabla 7. Número de principios activos, solos o en asociaciones, clasificados en cada grupo anatómico."/>
    <hyperlink ref="A24" location="'Tabla 8'!A1" display="Tabla 8. Fuentes de financiamiento del gasto en medicamentos de venta bajo receta, países desarrollados seleccionados, 2004-6."/>
    <hyperlink ref="A25" location="'Tabla 9'!A1" display="Tabla 9. Medicamentos éticos: márgenes mayoristas y minoristas (libres y regulados) y alícuotas de IVA en países de la OECD."/>
    <hyperlink ref="A26" location="'Tabla 10'!A1" display="Tabla 10. Las quince mayores empresas originadoras de medicamentos, según su participación en el mercado mundial, 2009."/>
    <hyperlink ref="A27" location="'Tabla 11'!A1" display="Tabla 11. Productos farmacéuticos de mayor venta, a escala global, 2009"/>
    <hyperlink ref="A28" location="'Tabla 12'!A1" display="Tabla 12. Empresas originadoras, estructura de costos."/>
    <hyperlink ref="A29" location="'Tabla 13'!A1" display="Tabla 13. Principales líneas de Investigación y Desarrollo de las empresas originadoras, 2007"/>
    <hyperlink ref="A30" location="'Tabla 14'!A1" display="Tabla 14. Mayores fabricantes de medicamentos genéricos que operan en la UE, giro de negocios 2007."/>
    <hyperlink ref="A31" location="'Tabla 15'!A1" display="Tabla 15. Principales genéricos acordes a sus ventas en la Unión Europea y el mundo, 2007."/>
    <hyperlink ref="A32" location="'Tabla 16'!A1" display="Tabla 16. Evolución 2002/09 del mercado mundial de medicamentos"/>
    <hyperlink ref="A33" location="'Tabla 17'!A1" display="Tabla 17. Patentes de medicamentos importantes que a vencerse entre 2008 y 2012"/>
    <hyperlink ref="A34" location="'Tabla 18'!A1" display="Tabla 18. Perspectivas del mercado mundial de medicamentos y de los mercados regionales, 2009-2014"/>
    <hyperlink ref="A35" location="'Tabla 19'!A1" display="Tabla 19. Expectativa de vida al nacer, 1980 – 2015, países de Centroamérica y Panamá y regiones seleccionadas"/>
    <hyperlink ref="A36" location="'Tabla 20'!A1" display="Tabla 20. Participación de productos genéricos en países de Centroamérica y Panamá, 2010."/>
    <hyperlink ref="A37" location="'Tabla 21'!A1" display="Tabla 21. Principales segmentos comerciales del mercado de medicamentos de los países de Centroamérica y Panamá, valores anuales, a junio de 2010."/>
    <hyperlink ref="A38" location="'Tabla 22'!A1" display="Tabla 22. Canasta de productos esenciales del mercado farmacéutico privado de Centroamérica + Panamá, 2008-9."/>
    <hyperlink ref="A39" location="'Tabla 23'!A1" display="Tabla 23. Composición de la canasta de principales productos"/>
    <hyperlink ref="A40" location="'Tabla 24'!A1" display="Tabla 24. Composición del precio al consumidor final de los medicamentos éticos importados extra-zona en los países de Centroamérica + Panamá, 2010."/>
    <hyperlink ref="A41" location="'Tabla 25'!A1" display="Tabla 25. Componentes del precio minorista de los medicamentos en países de Centroamérica y Guatemala, 2010"/>
    <hyperlink ref="A42" location="'Tabla 26'!A1" display="'Tabla 26'!A1"/>
    <hyperlink ref="A43" location="'Tabla 27'!A1" display="Tabla 27. Principales laboratorios nacionales, según sus ventas en 2009."/>
    <hyperlink ref="A44" location="'Tabla 28'!A1" display="Tabla 28. Principales distribuidores de medicamentos de Costa Rica y Nicaragua, 2010."/>
    <hyperlink ref="A45" location="'Tabla 29'!A1" display="Tabla 29. Principales droguerías de Honduras: participaciones de mercado y grado de concentración (año 2006)"/>
    <hyperlink ref="A46" location="'Tabla 30'!A1" display="Tabla 30. Principales droguerías de Panamá: participaciones de mercado y grado de concentración (año 2010)"/>
    <hyperlink ref="A47" location="'Tabla 31'!A1" display="Tabla 31. Cadenas de farmacias identificadas en países de Centroamérica + Panamá y participación sobre el total de farmacias"/>
    <hyperlink ref="A48" location="'Tabla 32'!A1" display="Tabla 32. Asociaciones que agrupan a los agentes económicos de la cadena farmacéutica"/>
    <hyperlink ref="A49" location="'Tabla 33'!A1" display="Tabla 33. Países de Centroamérica y Panamá: grado de cobertura de la salud pública y la seguridad social (2001-2006)"/>
    <hyperlink ref="A50" location="'Tabla 34'!A1" display="Tabla 34. Países de Centroamérica y Panamá, mortalidad general y por principales enfermedades"/>
    <hyperlink ref="A51" location="'Tabla 35'!A1" display="Tabla 35. Países de Centroamérica y Panamá, tasa de morbilidad de principales enfermedades"/>
    <hyperlink ref="A52" location="'Tabla 36'!A1" display="Tabla 36. Países de Centroamérica y Panamá, evolución de indicadores epidemiológicos y demográficos que inciden en la demanda de medicamentos"/>
    <hyperlink ref="A53" location="'Tabla 37'!A1" display="Tabla 37. Países de Centroamérica y Panamá. Clases terapéuticas de mayor venta en el mercado ético, en unidades, 2010"/>
    <hyperlink ref="A54" location="'Tabla 38'!A1" display="Tabla 38. Países de Centroamérica y Panamá. Clases terapéuticas de mayor venta, en dólares estadounidenses, valor ex fabrica, 2010"/>
    <hyperlink ref="A55" location="'Tabla 39'!A1" display="Tabla 39. Valor medio por unidad de los productos comprendidos en las clases terapéuticas de mayor venta en volumen y valor."/>
    <hyperlink ref="A56" location="'Tabla 40'!A1" display="Tabla 40. Actividades de integración horizontal y vertical identificadas"/>
    <hyperlink ref="A61" location="'Tabla 45'!A1" display="Tabla 45. Evolución 2005-2009 de las importaciones de medicamentos en países de Centroamérica + Panamá, en millones de dólares"/>
    <hyperlink ref="A62" location="'Tabla 46'!A1" display="Tabla 46. Evolución 2005-2009 de las exportaciones de medicamentos en países de Centroamérica + Panamá, en millones de dólares"/>
    <hyperlink ref="A63" location="'Tabla 47'!A1" display="Tabla 47. Evolución 2005-2009 de las importaciones de medicamentos en países de Centroamérica + Panamá, en volumen (toneladas)"/>
    <hyperlink ref="A64" location="'Tabla 48'!A1" display="Tabla 48. Evolución 2005-2009 de las exportaciones de medicamentos en países de Centroamérica + Panamá, en volumen (toneladas)"/>
    <hyperlink ref="A65" location="'Tabla 49'!A1" display="Tabla 49. Evolución 2005-2009 de las importaciones intra y extra regionales de medicamentos en países de Centroamérica, en millones de dólares"/>
    <hyperlink ref="A66" location="'Tabla 50'!A1" display="Tabla 50. Evolución 2005-2009 de las exportaciones intra y extra regionales de medicamentos en países de Centroamérica, en millones de dólares"/>
    <hyperlink ref="A67" location="'Tabla 51'!A1" display="Tabla 51. Evolución 2005-2009 de las importaciones intra y extra regionales de medicamentos en países de Centroamérica, en volumen (toneladas)"/>
    <hyperlink ref="A68" location="'Tabla 52'!A1" display="Tabla 52. Evolución 2005-2009 de las exportaciones intra y extra regionales de medicamentos en países de Centroamérica, en volumen (toneladas)"/>
    <hyperlink ref="A69" location="'Tabla 53'!A1" display="Tabla 53. Retrospectiva del mercado total de medicamentos de Centroamérica + Panamá, 2005-2010"/>
    <hyperlink ref="A70" location="'Tabla 54'!A1" display="Tabla 54. Retrospectiva del mercado ético de medicamentos de Centroamérica + Panamá, 2006-2010"/>
    <hyperlink ref="A71" location="'Tabla 55'!A1" display="Tabla 55. Retrospectiva del mercado popular de medicamentos de Centroamérica + Panamá, 2006-2010"/>
    <hyperlink ref="A72" location="'Tabla 56'!A1" display="Tabla 56. Evolución del mercado total de medicamentos de los países de Centroamérica+ Panamá, por país, en valor 2007/09"/>
    <hyperlink ref="A73" location="'Tabla 57'!A1" display="Tabla 57. Evolución del mercado total de medicamentos de los países de Centroamérica+ Panamá, por país, en unidades 2007/09"/>
    <hyperlink ref="A74" location="'Tabla 58'!A1" display="Tabla 58. Evolución del precio promedio por unidad de medicamentos, en los países de Centroamérica+ Panamá, 2007/09"/>
    <hyperlink ref="A75" location="'Tabla 59'!A1" display="Tabla 59. Paridad promedio de importación, 2005/2009 para medicamentos uso humano, venta al por menor"/>
    <hyperlink ref="A76" location="'Tabla 60'!A1" display="Tabla 60. Comparación regional de precios minoristas (en farmacias)"/>
    <hyperlink ref="A77" location="'Tabla 61'!A1" display="Tabla 61. Influencia del ingreso y su distribución en los precios de los medicamentos."/>
    <hyperlink ref="A78" location="'Tabla 62'!A1" display="Tabla 62. Ejemplos de definiciones de mercados relevantes de producto utilizadas en EE.UU. y la Unión Europea"/>
    <hyperlink ref="A79" location="'Tabla 63'!A1" display="Tabla 63. Concentración en mercados relevantes definidos a nivel de laboratorio/clase terapéutica, seleccionados, en El Salvador"/>
    <hyperlink ref="A80" location="'Tabla 64'!A1" display="Tabla 64. Países de Centroamérica y Panamá, indicadores de concentración del sector de distribución de medicamentos"/>
    <hyperlink ref="A81" location="'Tabla 65'!A1" display="Tabla 65: Principales normas del marco regulatorio del mercado de medicamentos de los países de Centroamérica y Panamá"/>
    <hyperlink ref="A82" location="'Tabla 66'!A1" display="Tabla 66. Medicamentos para uso humano, aranceles vigentes en países de Centroamérica + Panamá"/>
    <hyperlink ref="A83" location="'Tabla 67'!A1" display="Tabla 67. Relaciones verticales en el sistema de distribución de Costa Rica, 2010"/>
    <hyperlink ref="A84" location="'Tabla 68'!A1" display="Tabla 68. Instituciones y empresas entrevistadas durante la primera misión exploratoria"/>
    <hyperlink ref="A57" location="'Tabla 41'!A1" display="Tabla 41. Centroamérica +  Panamá: gasto en salud, en % del PIB, 2007."/>
    <hyperlink ref="A58" location="'Tabla 42'!A1" display="Tabla 42. Mercados conexos. Indicadores de prestación de servicios de salud en países de Centro-América y Panamá"/>
    <hyperlink ref="A59" location="'Tabla 43'!A1" display="Tabla 43. Proveedores de servicios de salud y cobertura en Costa Rica, El Salvador y Honduras"/>
    <hyperlink ref="A60" location="'Tabla 44'!A1" display="Tabla 44. Proveedores de servicios de salud y cobertura en Guatemala, Nicaragua y Panamá"/>
    <hyperlink ref="A87" location="'Anexo Comercio Intraregional'!A1" display="Anexo Comercio Intraregional"/>
    <hyperlink ref="A90" location="'Rdos Ejercicio Econometrico'!A1" display="Resultados del Ejercicio Econométrico sobre determinanción de los precios minoristas"/>
    <hyperlink ref="A91" location="'Base datos original de precios'!A1" display="Base datos utilizada en el ejercicio versión completa"/>
    <hyperlink ref="A92" location="'Base datos adaptada para STATA'!A1" display="'Base datos utilizada para correr las regresiones en STATA"/>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42"/>
  <sheetViews>
    <sheetView workbookViewId="0">
      <selection activeCell="G27" sqref="G27"/>
    </sheetView>
  </sheetViews>
  <sheetFormatPr baseColWidth="10" defaultRowHeight="15"/>
  <cols>
    <col min="1" max="1" width="16.5703125" customWidth="1"/>
  </cols>
  <sheetData>
    <row r="1" spans="1:1">
      <c r="A1" s="10" t="s">
        <v>1426</v>
      </c>
    </row>
    <row r="21" spans="1:16" ht="23.25" customHeight="1">
      <c r="A21" s="784" t="s">
        <v>1308</v>
      </c>
      <c r="B21" s="784"/>
      <c r="C21" s="784"/>
      <c r="D21" s="784"/>
      <c r="E21" s="784"/>
      <c r="F21" s="784"/>
      <c r="G21" s="784"/>
    </row>
    <row r="23" spans="1:16" ht="15.75" thickBot="1"/>
    <row r="24" spans="1:16">
      <c r="A24" s="507"/>
      <c r="B24" s="507"/>
      <c r="C24" s="507"/>
      <c r="D24" s="507"/>
      <c r="E24" s="793" t="s">
        <v>1297</v>
      </c>
      <c r="F24" s="793"/>
      <c r="G24" s="793"/>
      <c r="H24" s="793"/>
      <c r="I24" s="793"/>
      <c r="J24" s="793"/>
      <c r="K24" s="793"/>
      <c r="L24" s="793"/>
      <c r="M24" s="793"/>
      <c r="N24" s="507"/>
      <c r="O24" s="507"/>
      <c r="P24" s="507"/>
    </row>
    <row r="25" spans="1:16" ht="42" customHeight="1">
      <c r="A25" s="521"/>
      <c r="B25" s="792" t="s">
        <v>1298</v>
      </c>
      <c r="C25" s="792"/>
      <c r="D25" s="792"/>
      <c r="E25" s="792" t="s">
        <v>1299</v>
      </c>
      <c r="F25" s="792"/>
      <c r="G25" s="792"/>
      <c r="H25" s="792" t="s">
        <v>1300</v>
      </c>
      <c r="I25" s="792"/>
      <c r="J25" s="792"/>
      <c r="K25" s="792" t="s">
        <v>1301</v>
      </c>
      <c r="L25" s="792"/>
      <c r="M25" s="792"/>
      <c r="N25" s="792" t="s">
        <v>1302</v>
      </c>
      <c r="O25" s="792"/>
      <c r="P25" s="792"/>
    </row>
    <row r="26" spans="1:16">
      <c r="A26" s="520" t="s">
        <v>78</v>
      </c>
      <c r="B26" s="520">
        <v>1995</v>
      </c>
      <c r="C26" s="520">
        <v>2000</v>
      </c>
      <c r="D26" s="520">
        <v>2005</v>
      </c>
      <c r="E26" s="520">
        <v>1995</v>
      </c>
      <c r="F26" s="520">
        <v>2000</v>
      </c>
      <c r="G26" s="520" t="s">
        <v>1303</v>
      </c>
      <c r="H26" s="520">
        <v>1995</v>
      </c>
      <c r="I26" s="520">
        <v>2000</v>
      </c>
      <c r="J26" s="520" t="s">
        <v>1303</v>
      </c>
      <c r="K26" s="520">
        <v>1995</v>
      </c>
      <c r="L26" s="520">
        <v>2000</v>
      </c>
      <c r="M26" s="520" t="s">
        <v>1303</v>
      </c>
      <c r="N26" s="520">
        <v>1995</v>
      </c>
      <c r="O26" s="520">
        <v>2000</v>
      </c>
      <c r="P26" s="520" t="s">
        <v>1303</v>
      </c>
    </row>
    <row r="27" spans="1:16">
      <c r="A27" s="13" t="s">
        <v>498</v>
      </c>
      <c r="B27" s="489">
        <v>8.3000000000000007</v>
      </c>
      <c r="C27" s="517">
        <v>9</v>
      </c>
      <c r="D27" s="517">
        <v>9</v>
      </c>
      <c r="E27" s="489">
        <v>37.700000000000003</v>
      </c>
      <c r="F27" s="489">
        <v>27.8</v>
      </c>
      <c r="G27" s="509">
        <v>23.5</v>
      </c>
      <c r="H27" s="489">
        <v>233.8</v>
      </c>
      <c r="I27" s="489">
        <v>163.6</v>
      </c>
      <c r="J27" s="489">
        <v>144.36666666666665</v>
      </c>
      <c r="K27" s="489">
        <v>112.5</v>
      </c>
      <c r="L27" s="489">
        <v>103.6</v>
      </c>
      <c r="M27" s="509">
        <v>102</v>
      </c>
      <c r="N27" s="489">
        <v>6.2</v>
      </c>
      <c r="O27" s="489">
        <v>7</v>
      </c>
      <c r="P27" s="517">
        <v>4.4666666666666668</v>
      </c>
    </row>
    <row r="28" spans="1:16">
      <c r="A28" s="13" t="s">
        <v>499</v>
      </c>
      <c r="B28" s="489">
        <v>8.4</v>
      </c>
      <c r="C28" s="517">
        <v>9</v>
      </c>
      <c r="D28" s="517">
        <v>11</v>
      </c>
      <c r="E28" s="489">
        <v>94.5</v>
      </c>
      <c r="F28" s="489">
        <v>100.8</v>
      </c>
      <c r="G28" s="509">
        <v>92.9</v>
      </c>
      <c r="H28" s="489">
        <v>169.4</v>
      </c>
      <c r="I28" s="489">
        <v>170.9</v>
      </c>
      <c r="J28" s="489">
        <v>161.25</v>
      </c>
      <c r="K28" s="489">
        <v>74.3</v>
      </c>
      <c r="L28" s="489">
        <v>88.5</v>
      </c>
      <c r="M28" s="509">
        <v>93.1</v>
      </c>
      <c r="N28" s="489">
        <v>6.7</v>
      </c>
      <c r="O28" s="489">
        <v>13</v>
      </c>
      <c r="P28" s="517">
        <v>10.166666666666666</v>
      </c>
    </row>
    <row r="29" spans="1:16">
      <c r="A29" s="13" t="s">
        <v>500</v>
      </c>
      <c r="B29" s="489">
        <v>6.1</v>
      </c>
      <c r="C29" s="517">
        <v>6</v>
      </c>
      <c r="D29" s="517">
        <v>7</v>
      </c>
      <c r="E29" s="489">
        <v>217.1</v>
      </c>
      <c r="F29" s="489">
        <v>195.5</v>
      </c>
      <c r="G29" s="509">
        <v>162</v>
      </c>
      <c r="H29" s="489">
        <v>194.1</v>
      </c>
      <c r="I29" s="489">
        <v>126.1</v>
      </c>
      <c r="J29" s="489">
        <v>129.25</v>
      </c>
      <c r="K29" s="489">
        <v>79.900000000000006</v>
      </c>
      <c r="L29" s="489">
        <v>89.4</v>
      </c>
      <c r="M29" s="509">
        <v>90.8</v>
      </c>
      <c r="N29" s="489">
        <v>0.6</v>
      </c>
      <c r="O29" s="489">
        <v>4</v>
      </c>
      <c r="P29" s="517">
        <v>11</v>
      </c>
    </row>
    <row r="30" spans="1:16">
      <c r="A30" s="13" t="s">
        <v>501</v>
      </c>
      <c r="B30" s="489">
        <v>5.8</v>
      </c>
      <c r="C30" s="517">
        <v>6</v>
      </c>
      <c r="D30" s="517">
        <v>7</v>
      </c>
      <c r="E30" s="489"/>
      <c r="F30" s="489" t="s">
        <v>882</v>
      </c>
      <c r="G30" s="509" t="s">
        <v>856</v>
      </c>
      <c r="H30" s="489">
        <v>152.5</v>
      </c>
      <c r="I30" s="489" t="s">
        <v>882</v>
      </c>
      <c r="J30" s="489"/>
      <c r="K30" s="518"/>
      <c r="L30" s="489" t="s">
        <v>882</v>
      </c>
      <c r="M30" s="509" t="s">
        <v>856</v>
      </c>
      <c r="N30" s="489">
        <v>21.9</v>
      </c>
      <c r="O30" s="489">
        <v>16</v>
      </c>
      <c r="P30" s="517">
        <v>15.4</v>
      </c>
    </row>
    <row r="31" spans="1:16">
      <c r="A31" s="13" t="s">
        <v>502</v>
      </c>
      <c r="B31" s="489">
        <v>5.5</v>
      </c>
      <c r="C31" s="517">
        <v>6</v>
      </c>
      <c r="D31" s="517">
        <v>7</v>
      </c>
      <c r="E31" s="489"/>
      <c r="F31" s="489">
        <v>72.3</v>
      </c>
      <c r="G31" s="509">
        <v>68.2</v>
      </c>
      <c r="H31" s="518"/>
      <c r="I31" s="489">
        <v>243.2</v>
      </c>
      <c r="J31" s="489">
        <v>230.3</v>
      </c>
      <c r="K31" s="518"/>
      <c r="L31" s="489">
        <v>105.5</v>
      </c>
      <c r="M31" s="509">
        <v>102</v>
      </c>
      <c r="N31" s="489">
        <v>0.5</v>
      </c>
      <c r="O31" s="489">
        <v>1</v>
      </c>
      <c r="P31" s="517">
        <v>5.5666666666666664</v>
      </c>
    </row>
    <row r="32" spans="1:16">
      <c r="A32" s="13" t="s">
        <v>503</v>
      </c>
      <c r="B32" s="489">
        <v>8.5</v>
      </c>
      <c r="C32" s="517">
        <v>9</v>
      </c>
      <c r="D32" s="517">
        <v>10</v>
      </c>
      <c r="E32" s="489"/>
      <c r="F32" s="489">
        <v>61.7</v>
      </c>
      <c r="G32" s="509">
        <v>61.9</v>
      </c>
      <c r="H32" s="518"/>
      <c r="I32" s="489">
        <v>176.3</v>
      </c>
      <c r="J32" s="489">
        <v>174</v>
      </c>
      <c r="K32" s="518"/>
      <c r="L32" s="489">
        <v>109.9</v>
      </c>
      <c r="M32" s="509">
        <v>103.9</v>
      </c>
      <c r="N32" s="489">
        <v>12.9</v>
      </c>
      <c r="O32" s="489">
        <v>21</v>
      </c>
      <c r="P32" s="517">
        <v>22.099999999999998</v>
      </c>
    </row>
    <row r="33" spans="1:16" ht="15.75" thickBot="1">
      <c r="A33" s="459" t="s">
        <v>1196</v>
      </c>
      <c r="B33" s="519">
        <f>AVERAGE(B27:B32)</f>
        <v>7.1000000000000014</v>
      </c>
      <c r="C33" s="519">
        <f t="shared" ref="C33:D33" si="0">AVERAGE(C27:C32)</f>
        <v>7.5</v>
      </c>
      <c r="D33" s="519">
        <f t="shared" si="0"/>
        <v>8.5</v>
      </c>
      <c r="E33" s="519">
        <f>AVERAGE(E27:E32)</f>
        <v>116.43333333333332</v>
      </c>
      <c r="F33" s="519">
        <f t="shared" ref="F33:G33" si="1">AVERAGE(F27:F32)</f>
        <v>91.62</v>
      </c>
      <c r="G33" s="519">
        <f t="shared" si="1"/>
        <v>81.699999999999989</v>
      </c>
      <c r="H33" s="519">
        <f>AVERAGE(H27:H32)</f>
        <v>187.45000000000002</v>
      </c>
      <c r="I33" s="519">
        <f t="shared" ref="I33:J33" si="2">AVERAGE(I27:I32)</f>
        <v>176.01999999999998</v>
      </c>
      <c r="J33" s="519">
        <f t="shared" si="2"/>
        <v>167.83333333333334</v>
      </c>
      <c r="K33" s="519">
        <f>AVERAGE(K27:K32)</f>
        <v>88.90000000000002</v>
      </c>
      <c r="L33" s="519">
        <f t="shared" ref="L33:M33" si="3">AVERAGE(L27:L32)</f>
        <v>99.38</v>
      </c>
      <c r="M33" s="519">
        <f t="shared" si="3"/>
        <v>98.359999999999985</v>
      </c>
      <c r="N33" s="519">
        <f>AVERAGE(N27:N32)</f>
        <v>8.1333333333333329</v>
      </c>
      <c r="O33" s="519">
        <f t="shared" ref="O33:P33" si="4">AVERAGE(O27:O32)</f>
        <v>10.333333333333334</v>
      </c>
      <c r="P33" s="519">
        <f t="shared" si="4"/>
        <v>11.449999999999998</v>
      </c>
    </row>
    <row r="34" spans="1:16">
      <c r="A34" s="2"/>
      <c r="B34" s="2"/>
      <c r="C34" s="2"/>
      <c r="D34" s="2"/>
      <c r="E34" s="2"/>
      <c r="F34" s="2"/>
      <c r="G34" s="2"/>
      <c r="H34" s="2"/>
      <c r="I34" s="2"/>
      <c r="J34" s="2"/>
      <c r="K34" s="2"/>
      <c r="L34" s="2"/>
      <c r="M34" s="2"/>
      <c r="N34" s="2"/>
      <c r="O34" s="2"/>
      <c r="P34" s="2"/>
    </row>
    <row r="35" spans="1:16" ht="15.75" thickBot="1">
      <c r="A35" s="516" t="s">
        <v>1304</v>
      </c>
      <c r="B35" s="516"/>
      <c r="C35" s="516"/>
      <c r="D35" s="516"/>
      <c r="E35" s="2"/>
      <c r="F35" s="2"/>
      <c r="G35" s="2"/>
      <c r="H35" s="2"/>
      <c r="I35" s="2"/>
      <c r="J35" s="2"/>
      <c r="K35" s="2"/>
      <c r="L35" s="2"/>
      <c r="M35" s="2"/>
      <c r="N35" s="2"/>
      <c r="O35" s="2"/>
      <c r="P35" s="2"/>
    </row>
    <row r="36" spans="1:16">
      <c r="A36" s="476"/>
      <c r="B36" s="476">
        <v>1995</v>
      </c>
      <c r="C36" s="476">
        <v>2000</v>
      </c>
      <c r="D36" s="476" t="s">
        <v>1303</v>
      </c>
      <c r="E36" s="2"/>
      <c r="F36" s="2"/>
      <c r="G36" s="2"/>
      <c r="H36" s="2"/>
      <c r="I36" s="2"/>
      <c r="J36" s="2"/>
      <c r="K36" s="2"/>
      <c r="L36" s="2"/>
      <c r="M36" s="2"/>
      <c r="N36" s="2"/>
      <c r="O36" s="2"/>
      <c r="P36" s="2"/>
    </row>
    <row r="37" spans="1:16" ht="25.5">
      <c r="A37" s="522" t="s">
        <v>1305</v>
      </c>
      <c r="B37" s="524">
        <v>116.43333333333332</v>
      </c>
      <c r="C37" s="524">
        <v>91.62</v>
      </c>
      <c r="D37" s="524">
        <v>81.699999999999989</v>
      </c>
      <c r="E37" s="2"/>
      <c r="F37" s="2"/>
      <c r="G37" s="2"/>
      <c r="H37" s="2"/>
      <c r="I37" s="2"/>
      <c r="J37" s="2"/>
      <c r="K37" s="2"/>
      <c r="L37" s="2"/>
      <c r="M37" s="2"/>
      <c r="N37" s="2"/>
      <c r="O37" s="2"/>
      <c r="P37" s="2"/>
    </row>
    <row r="38" spans="1:16" ht="25.5">
      <c r="A38" s="522" t="s">
        <v>1306</v>
      </c>
      <c r="B38" s="524">
        <v>187.45000000000002</v>
      </c>
      <c r="C38" s="524">
        <v>176.01999999999998</v>
      </c>
      <c r="D38" s="524">
        <v>167.83333333333334</v>
      </c>
      <c r="E38" s="2"/>
      <c r="F38" s="2"/>
      <c r="G38" s="2"/>
      <c r="H38" s="2"/>
      <c r="I38" s="2"/>
      <c r="J38" s="2"/>
      <c r="K38" s="2"/>
      <c r="L38" s="2"/>
      <c r="M38" s="2"/>
      <c r="N38" s="2"/>
      <c r="O38" s="2"/>
      <c r="P38" s="2"/>
    </row>
    <row r="39" spans="1:16" ht="26.25" thickBot="1">
      <c r="A39" s="523" t="s">
        <v>1307</v>
      </c>
      <c r="B39" s="525">
        <v>88.90000000000002</v>
      </c>
      <c r="C39" s="525">
        <v>99.38</v>
      </c>
      <c r="D39" s="525">
        <v>98.359999999999985</v>
      </c>
      <c r="E39" s="2"/>
      <c r="F39" s="2"/>
      <c r="G39" s="2"/>
      <c r="H39" s="2"/>
      <c r="I39" s="2"/>
      <c r="J39" s="2"/>
      <c r="K39" s="2"/>
      <c r="L39" s="2"/>
      <c r="M39" s="2"/>
      <c r="N39" s="2"/>
      <c r="O39" s="2"/>
      <c r="P39" s="2"/>
    </row>
    <row r="40" spans="1:16">
      <c r="A40" s="2"/>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N41" s="2"/>
      <c r="O41" s="2"/>
      <c r="P41" s="2"/>
    </row>
    <row r="42" spans="1:16">
      <c r="A42" s="2"/>
      <c r="B42" s="2"/>
      <c r="C42" s="2"/>
      <c r="D42" s="2"/>
      <c r="E42" s="2"/>
      <c r="F42" s="2"/>
      <c r="G42" s="2"/>
      <c r="H42" s="2"/>
      <c r="I42" s="2"/>
      <c r="J42" s="2"/>
      <c r="K42" s="2"/>
      <c r="L42" s="2"/>
      <c r="M42" s="2"/>
      <c r="N42" s="2"/>
      <c r="O42" s="2"/>
      <c r="P42" s="2"/>
    </row>
  </sheetData>
  <mergeCells count="7">
    <mergeCell ref="N25:P25"/>
    <mergeCell ref="A21:G21"/>
    <mergeCell ref="E24:M24"/>
    <mergeCell ref="B25:D25"/>
    <mergeCell ref="E25:G25"/>
    <mergeCell ref="H25:J25"/>
    <mergeCell ref="K25:M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H46"/>
  <sheetViews>
    <sheetView workbookViewId="0">
      <selection activeCell="G27" sqref="G27"/>
    </sheetView>
  </sheetViews>
  <sheetFormatPr baseColWidth="10" defaultRowHeight="15"/>
  <sheetData>
    <row r="1" spans="1:1">
      <c r="A1" s="10" t="s">
        <v>1427</v>
      </c>
    </row>
    <row r="23" spans="1:8">
      <c r="A23" s="794" t="s">
        <v>1324</v>
      </c>
      <c r="B23" s="794"/>
      <c r="C23" s="794"/>
      <c r="D23" s="794"/>
      <c r="E23" s="794"/>
      <c r="F23" s="794"/>
      <c r="G23" s="794"/>
      <c r="H23" s="794"/>
    </row>
    <row r="24" spans="1:8" ht="15.75" thickBot="1"/>
    <row r="25" spans="1:8" ht="51">
      <c r="A25" s="659" t="s">
        <v>1320</v>
      </c>
      <c r="B25" s="659" t="s">
        <v>1321</v>
      </c>
      <c r="C25" s="659" t="s">
        <v>1322</v>
      </c>
      <c r="D25" s="659" t="s">
        <v>1323</v>
      </c>
    </row>
    <row r="26" spans="1:8">
      <c r="A26" s="13">
        <v>2006</v>
      </c>
      <c r="B26" s="542">
        <v>8.69</v>
      </c>
      <c r="C26" s="542">
        <v>3.06</v>
      </c>
      <c r="D26" s="544">
        <v>7.48</v>
      </c>
    </row>
    <row r="27" spans="1:8">
      <c r="A27" s="13">
        <v>2007</v>
      </c>
      <c r="B27" s="542">
        <v>9.02</v>
      </c>
      <c r="C27" s="542">
        <v>3.18</v>
      </c>
      <c r="D27" s="544">
        <v>7.79</v>
      </c>
    </row>
    <row r="28" spans="1:8">
      <c r="A28" s="13">
        <v>2008</v>
      </c>
      <c r="B28" s="542">
        <v>9.33</v>
      </c>
      <c r="C28" s="542">
        <v>3.36</v>
      </c>
      <c r="D28" s="544">
        <v>8.0299999999999994</v>
      </c>
    </row>
    <row r="29" spans="1:8">
      <c r="A29" s="541">
        <v>39814</v>
      </c>
      <c r="B29" s="542">
        <v>9.48</v>
      </c>
      <c r="C29" s="542">
        <v>3.38</v>
      </c>
      <c r="D29" s="543">
        <v>8.23</v>
      </c>
    </row>
    <row r="30" spans="1:8">
      <c r="A30" s="541">
        <v>39845</v>
      </c>
      <c r="B30" s="542">
        <v>9.5299999999999994</v>
      </c>
      <c r="C30" s="542">
        <v>3.33</v>
      </c>
      <c r="D30" s="543">
        <v>8.2899999999999991</v>
      </c>
    </row>
    <row r="31" spans="1:8">
      <c r="A31" s="541">
        <v>39873</v>
      </c>
      <c r="B31" s="542">
        <v>9.74</v>
      </c>
      <c r="C31" s="542">
        <v>3.35</v>
      </c>
      <c r="D31" s="543">
        <v>8.42</v>
      </c>
    </row>
    <row r="32" spans="1:8">
      <c r="A32" s="541">
        <v>39904</v>
      </c>
      <c r="B32" s="542">
        <v>9.56</v>
      </c>
      <c r="C32" s="542">
        <v>3.43</v>
      </c>
      <c r="D32" s="543">
        <v>8.2799999999999994</v>
      </c>
    </row>
    <row r="33" spans="1:4">
      <c r="A33" s="541">
        <v>39934</v>
      </c>
      <c r="B33" s="542">
        <v>9.5399999999999991</v>
      </c>
      <c r="C33" s="542">
        <v>3.41</v>
      </c>
      <c r="D33" s="543">
        <v>8.26</v>
      </c>
    </row>
    <row r="34" spans="1:4">
      <c r="A34" s="541">
        <v>39965</v>
      </c>
      <c r="B34" s="542">
        <v>9.58</v>
      </c>
      <c r="C34" s="542">
        <v>3.4</v>
      </c>
      <c r="D34" s="543">
        <v>8.3000000000000007</v>
      </c>
    </row>
    <row r="35" spans="1:4">
      <c r="A35" s="541">
        <v>39995</v>
      </c>
      <c r="B35" s="542">
        <v>9.57</v>
      </c>
      <c r="C35" s="542">
        <v>3.4</v>
      </c>
      <c r="D35" s="543">
        <v>8.3000000000000007</v>
      </c>
    </row>
    <row r="36" spans="1:4">
      <c r="A36" s="541">
        <v>40026</v>
      </c>
      <c r="B36" s="542">
        <v>9.6</v>
      </c>
      <c r="C36" s="542">
        <v>3.4</v>
      </c>
      <c r="D36" s="543">
        <v>8.32</v>
      </c>
    </row>
    <row r="37" spans="1:4">
      <c r="A37" s="541">
        <v>40057</v>
      </c>
      <c r="B37" s="542">
        <v>9.59</v>
      </c>
      <c r="C37" s="542">
        <v>3.39</v>
      </c>
      <c r="D37" s="543">
        <v>8.33</v>
      </c>
    </row>
    <row r="38" spans="1:4">
      <c r="A38" s="541">
        <v>40087</v>
      </c>
      <c r="B38" s="542">
        <v>9.58</v>
      </c>
      <c r="C38" s="542">
        <v>3.4</v>
      </c>
      <c r="D38" s="543">
        <v>8.33</v>
      </c>
    </row>
    <row r="39" spans="1:4">
      <c r="A39" s="541">
        <v>40118</v>
      </c>
      <c r="B39" s="542">
        <v>9.58</v>
      </c>
      <c r="C39" s="542">
        <v>3.4</v>
      </c>
      <c r="D39" s="543">
        <v>8.34</v>
      </c>
    </row>
    <row r="40" spans="1:4">
      <c r="A40" s="541">
        <v>40148</v>
      </c>
      <c r="B40" s="542">
        <v>9.59</v>
      </c>
      <c r="C40" s="542">
        <v>3.4</v>
      </c>
      <c r="D40" s="543">
        <v>8.35</v>
      </c>
    </row>
    <row r="41" spans="1:4">
      <c r="A41" s="541">
        <v>40179</v>
      </c>
      <c r="B41" s="542">
        <v>9.51</v>
      </c>
      <c r="C41" s="542">
        <v>3.38</v>
      </c>
      <c r="D41" s="543">
        <v>8.26</v>
      </c>
    </row>
    <row r="42" spans="1:4">
      <c r="A42" s="541">
        <v>40210</v>
      </c>
      <c r="B42" s="542">
        <v>9.56</v>
      </c>
      <c r="C42" s="542">
        <v>3.39</v>
      </c>
      <c r="D42" s="543">
        <v>8.32</v>
      </c>
    </row>
    <row r="43" spans="1:4">
      <c r="A43" s="541">
        <v>40238</v>
      </c>
      <c r="B43" s="542">
        <v>9.73</v>
      </c>
      <c r="C43" s="542">
        <v>3.37</v>
      </c>
      <c r="D43" s="543">
        <v>8.41</v>
      </c>
    </row>
    <row r="44" spans="1:4">
      <c r="A44" s="541">
        <v>40269</v>
      </c>
      <c r="B44" s="542">
        <v>9.51</v>
      </c>
      <c r="C44" s="542">
        <v>3.34</v>
      </c>
      <c r="D44" s="543">
        <v>8.26</v>
      </c>
    </row>
    <row r="45" spans="1:4">
      <c r="A45" s="541">
        <v>40299</v>
      </c>
      <c r="B45" s="542">
        <v>9.34</v>
      </c>
      <c r="C45" s="542">
        <v>3.37</v>
      </c>
      <c r="D45" s="543">
        <v>8.1</v>
      </c>
    </row>
    <row r="46" spans="1:4" ht="15.75" thickBot="1">
      <c r="A46" s="545">
        <v>40330</v>
      </c>
      <c r="B46" s="546">
        <v>9.61</v>
      </c>
      <c r="C46" s="546">
        <v>3.58</v>
      </c>
      <c r="D46" s="547">
        <v>8.42</v>
      </c>
    </row>
  </sheetData>
  <mergeCells count="1">
    <mergeCell ref="A23:H2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I34"/>
  <sheetViews>
    <sheetView workbookViewId="0">
      <selection activeCell="G27" sqref="G27"/>
    </sheetView>
  </sheetViews>
  <sheetFormatPr baseColWidth="10" defaultRowHeight="15"/>
  <sheetData>
    <row r="1" spans="1:1">
      <c r="A1" s="10" t="s">
        <v>1431</v>
      </c>
    </row>
    <row r="23" spans="1:9">
      <c r="A23" s="493" t="s">
        <v>1312</v>
      </c>
      <c r="B23" s="493"/>
      <c r="C23" s="493"/>
      <c r="D23" s="493"/>
      <c r="E23" s="493"/>
      <c r="F23" s="493"/>
      <c r="G23" s="493"/>
      <c r="H23" s="493"/>
      <c r="I23" s="493"/>
    </row>
    <row r="24" spans="1:9" ht="15.75" thickBot="1"/>
    <row r="25" spans="1:9">
      <c r="A25" s="795" t="s">
        <v>1162</v>
      </c>
      <c r="B25" s="363">
        <v>2005</v>
      </c>
      <c r="C25" s="363">
        <v>2006</v>
      </c>
      <c r="D25" s="362">
        <v>2007</v>
      </c>
      <c r="E25" s="362">
        <v>2008</v>
      </c>
      <c r="F25" s="362">
        <v>2009</v>
      </c>
      <c r="G25" s="795" t="s">
        <v>25</v>
      </c>
      <c r="H25" s="795" t="s">
        <v>1309</v>
      </c>
      <c r="I25" s="795" t="s">
        <v>1310</v>
      </c>
    </row>
    <row r="26" spans="1:9">
      <c r="A26" s="796"/>
      <c r="B26" s="796" t="s">
        <v>521</v>
      </c>
      <c r="C26" s="796"/>
      <c r="D26" s="796"/>
      <c r="E26" s="796"/>
      <c r="F26" s="796"/>
      <c r="G26" s="796"/>
      <c r="H26" s="796"/>
      <c r="I26" s="796"/>
    </row>
    <row r="27" spans="1:9">
      <c r="A27" s="252" t="s">
        <v>498</v>
      </c>
      <c r="B27" s="532">
        <v>20.163042455141046</v>
      </c>
      <c r="C27" s="532">
        <v>6.4372448136119731</v>
      </c>
      <c r="D27" s="532">
        <v>23.042999999999999</v>
      </c>
      <c r="E27" s="532">
        <v>21.812999999999995</v>
      </c>
      <c r="F27" s="533">
        <v>7.9080000000000004</v>
      </c>
      <c r="G27" s="533">
        <f t="shared" ref="G27:G33" si="0">AVERAGE(B27:F27)</f>
        <v>15.872857453750603</v>
      </c>
      <c r="H27" s="533">
        <f t="shared" ref="H27:H33" si="1">STDEV(B27:F27)</f>
        <v>8.024519691276911</v>
      </c>
      <c r="I27" s="534">
        <f t="shared" ref="I27:I33" si="2">+H27/G27</f>
        <v>0.50554978614646318</v>
      </c>
    </row>
    <row r="28" spans="1:9">
      <c r="A28" s="364" t="s">
        <v>499</v>
      </c>
      <c r="B28" s="526">
        <v>16.573902675242294</v>
      </c>
      <c r="C28" s="526">
        <v>16.014126767921223</v>
      </c>
      <c r="D28" s="526">
        <v>8.6820000000000004</v>
      </c>
      <c r="E28" s="526">
        <v>9.0060000000000002</v>
      </c>
      <c r="F28" s="527">
        <v>8.0579999999999998</v>
      </c>
      <c r="G28" s="527">
        <f t="shared" si="0"/>
        <v>11.666805888632705</v>
      </c>
      <c r="H28" s="527">
        <f t="shared" si="1"/>
        <v>4.2423823440456463</v>
      </c>
      <c r="I28" s="528">
        <f t="shared" si="2"/>
        <v>0.36362843305545334</v>
      </c>
    </row>
    <row r="29" spans="1:9">
      <c r="A29" s="364" t="s">
        <v>500</v>
      </c>
      <c r="B29" s="526">
        <v>5.3042896538498532</v>
      </c>
      <c r="C29" s="526">
        <v>4.503879728727501</v>
      </c>
      <c r="D29" s="526">
        <v>2.6189999999999998</v>
      </c>
      <c r="E29" s="526">
        <v>3.6239999999999997</v>
      </c>
      <c r="F29" s="527">
        <v>12.533999999999999</v>
      </c>
      <c r="G29" s="527">
        <f t="shared" si="0"/>
        <v>5.7170338765154707</v>
      </c>
      <c r="H29" s="527">
        <f t="shared" si="1"/>
        <v>3.9399153739850026</v>
      </c>
      <c r="I29" s="528">
        <f t="shared" si="2"/>
        <v>0.68915375684049274</v>
      </c>
    </row>
    <row r="30" spans="1:9">
      <c r="A30" s="364" t="s">
        <v>501</v>
      </c>
      <c r="B30" s="526">
        <v>12.561368447947611</v>
      </c>
      <c r="C30" s="526">
        <v>13.506784260594838</v>
      </c>
      <c r="D30" s="526">
        <v>11.16</v>
      </c>
      <c r="E30" s="526">
        <v>13.097999999999999</v>
      </c>
      <c r="F30" s="527">
        <v>15.752999999999998</v>
      </c>
      <c r="G30" s="527">
        <f t="shared" si="0"/>
        <v>13.21583054170849</v>
      </c>
      <c r="H30" s="527">
        <f t="shared" si="1"/>
        <v>1.6726122392512004</v>
      </c>
      <c r="I30" s="528">
        <f t="shared" si="2"/>
        <v>0.12656126559526631</v>
      </c>
    </row>
    <row r="31" spans="1:9">
      <c r="A31" s="364" t="s">
        <v>502</v>
      </c>
      <c r="B31" s="526">
        <v>12.664304881108015</v>
      </c>
      <c r="C31" s="526">
        <v>9.6553770182063055</v>
      </c>
      <c r="D31" s="526">
        <v>10.587</v>
      </c>
      <c r="E31" s="526">
        <v>12.678000000000001</v>
      </c>
      <c r="F31" s="527">
        <v>11.925000000000001</v>
      </c>
      <c r="G31" s="527">
        <f t="shared" si="0"/>
        <v>11.501936379862864</v>
      </c>
      <c r="H31" s="527">
        <f t="shared" si="1"/>
        <v>1.3379180704828979</v>
      </c>
      <c r="I31" s="528">
        <f t="shared" si="2"/>
        <v>0.11632111553192662</v>
      </c>
    </row>
    <row r="32" spans="1:9">
      <c r="A32" s="364" t="s">
        <v>503</v>
      </c>
      <c r="B32" s="526">
        <v>9.3750091925221746</v>
      </c>
      <c r="C32" s="526">
        <v>9.381202087913886</v>
      </c>
      <c r="D32" s="526">
        <v>9.9930000000000021</v>
      </c>
      <c r="E32" s="526">
        <v>10.614000000000001</v>
      </c>
      <c r="F32" s="527">
        <v>11.535</v>
      </c>
      <c r="G32" s="527">
        <f t="shared" si="0"/>
        <v>10.179642256087211</v>
      </c>
      <c r="H32" s="527">
        <f t="shared" si="1"/>
        <v>0.91452688103926683</v>
      </c>
      <c r="I32" s="528">
        <f t="shared" si="2"/>
        <v>8.983880356820978E-2</v>
      </c>
    </row>
    <row r="33" spans="1:9" ht="15.75" thickBot="1">
      <c r="A33" s="179" t="s">
        <v>1196</v>
      </c>
      <c r="B33" s="529">
        <v>10.191852253247049</v>
      </c>
      <c r="C33" s="529">
        <v>7.7655719158570538</v>
      </c>
      <c r="D33" s="529">
        <v>7.0529999999999999</v>
      </c>
      <c r="E33" s="529">
        <v>8.7839999999999989</v>
      </c>
      <c r="F33" s="530">
        <v>10.544999999999998</v>
      </c>
      <c r="G33" s="530">
        <f t="shared" si="0"/>
        <v>8.8678848338208205</v>
      </c>
      <c r="H33" s="530">
        <f t="shared" si="1"/>
        <v>1.5067798779863304</v>
      </c>
      <c r="I33" s="531">
        <f t="shared" si="2"/>
        <v>0.16991423617046666</v>
      </c>
    </row>
    <row r="34" spans="1:9" ht="27" customHeight="1">
      <c r="A34" s="797" t="s">
        <v>1311</v>
      </c>
      <c r="B34" s="797"/>
      <c r="C34" s="797"/>
      <c r="D34" s="797"/>
      <c r="E34" s="797"/>
      <c r="F34" s="797"/>
      <c r="G34" s="797"/>
    </row>
  </sheetData>
  <mergeCells count="6">
    <mergeCell ref="I25:I26"/>
    <mergeCell ref="A25:A26"/>
    <mergeCell ref="B26:F26"/>
    <mergeCell ref="A34:G34"/>
    <mergeCell ref="H25:H26"/>
    <mergeCell ref="G25:G2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P39"/>
  <sheetViews>
    <sheetView workbookViewId="0">
      <selection activeCell="G27" sqref="G27"/>
    </sheetView>
  </sheetViews>
  <sheetFormatPr baseColWidth="10" defaultRowHeight="15"/>
  <cols>
    <col min="14" max="16" width="18.85546875" customWidth="1"/>
  </cols>
  <sheetData>
    <row r="1" spans="1:1">
      <c r="A1" s="10" t="s">
        <v>1432</v>
      </c>
    </row>
    <row r="26" spans="1:16" ht="54.75" customHeight="1">
      <c r="A26" s="798" t="s">
        <v>1319</v>
      </c>
      <c r="B26" s="798"/>
      <c r="C26" s="798"/>
      <c r="D26" s="798"/>
      <c r="E26" s="798"/>
      <c r="F26" s="798"/>
      <c r="G26" s="798"/>
      <c r="H26" s="798"/>
    </row>
    <row r="28" spans="1:16" ht="15.75" thickBot="1"/>
    <row r="29" spans="1:16" ht="38.25">
      <c r="A29" s="307" t="s">
        <v>1162</v>
      </c>
      <c r="B29" s="307">
        <v>2007</v>
      </c>
      <c r="C29" s="307">
        <v>2008</v>
      </c>
      <c r="D29" s="307">
        <v>2009</v>
      </c>
      <c r="E29" s="307" t="s">
        <v>25</v>
      </c>
      <c r="G29" s="307" t="s">
        <v>78</v>
      </c>
      <c r="H29" s="307">
        <v>2007</v>
      </c>
      <c r="I29" s="307">
        <v>2008</v>
      </c>
      <c r="J29" s="307">
        <v>2009</v>
      </c>
      <c r="K29" s="307" t="s">
        <v>25</v>
      </c>
      <c r="N29" s="307" t="s">
        <v>1313</v>
      </c>
      <c r="O29" s="307" t="s">
        <v>1314</v>
      </c>
      <c r="P29" s="307" t="s">
        <v>1315</v>
      </c>
    </row>
    <row r="30" spans="1:16">
      <c r="A30" s="364" t="s">
        <v>1196</v>
      </c>
      <c r="B30" s="526">
        <v>7.0529999999999999</v>
      </c>
      <c r="C30" s="526">
        <v>8.7839999999999989</v>
      </c>
      <c r="D30" s="527">
        <v>10.544999999999998</v>
      </c>
      <c r="E30" s="527">
        <f t="shared" ref="E30:E36" si="0">AVERAGE(B30:D30)</f>
        <v>8.7939999999999987</v>
      </c>
      <c r="G30" s="45" t="s">
        <v>1196</v>
      </c>
      <c r="H30" s="536">
        <v>7.82</v>
      </c>
      <c r="I30" s="536">
        <v>8.16</v>
      </c>
      <c r="J30" s="537">
        <v>8.33</v>
      </c>
      <c r="K30" s="535">
        <f t="shared" ref="K30:K36" si="1">AVERAGE(H30:J30)</f>
        <v>8.1033333333333335</v>
      </c>
      <c r="N30" s="45" t="s">
        <v>500</v>
      </c>
      <c r="O30" s="527">
        <v>6.2589999999999995</v>
      </c>
      <c r="P30" s="527">
        <v>8.1166666666666654</v>
      </c>
    </row>
    <row r="31" spans="1:16">
      <c r="A31" s="364" t="s">
        <v>503</v>
      </c>
      <c r="B31" s="526">
        <v>9.9930000000000021</v>
      </c>
      <c r="C31" s="526">
        <v>10.614000000000001</v>
      </c>
      <c r="D31" s="527">
        <v>11.535</v>
      </c>
      <c r="E31" s="527">
        <f t="shared" si="0"/>
        <v>10.714</v>
      </c>
      <c r="G31" s="45" t="s">
        <v>503</v>
      </c>
      <c r="H31" s="536">
        <v>7.45</v>
      </c>
      <c r="I31" s="536">
        <v>7.69</v>
      </c>
      <c r="J31" s="537">
        <v>8.08</v>
      </c>
      <c r="K31" s="535">
        <f t="shared" si="1"/>
        <v>7.7399999999999993</v>
      </c>
      <c r="N31" s="45" t="s">
        <v>499</v>
      </c>
      <c r="O31" s="527">
        <v>8.5820000000000007</v>
      </c>
      <c r="P31" s="527">
        <v>8.8333333333333339</v>
      </c>
    </row>
    <row r="32" spans="1:16">
      <c r="A32" s="364" t="s">
        <v>502</v>
      </c>
      <c r="B32" s="526">
        <v>10.587</v>
      </c>
      <c r="C32" s="526">
        <v>12.678000000000001</v>
      </c>
      <c r="D32" s="527">
        <v>11.925000000000001</v>
      </c>
      <c r="E32" s="527">
        <f t="shared" si="0"/>
        <v>11.729999999999999</v>
      </c>
      <c r="G32" s="45" t="s">
        <v>502</v>
      </c>
      <c r="H32" s="536">
        <v>4.93</v>
      </c>
      <c r="I32" s="536">
        <v>5</v>
      </c>
      <c r="J32" s="537">
        <v>5.15</v>
      </c>
      <c r="K32" s="535">
        <f t="shared" si="1"/>
        <v>5.0266666666666664</v>
      </c>
      <c r="N32" s="45" t="s">
        <v>1316</v>
      </c>
      <c r="O32" s="527"/>
      <c r="P32" s="527"/>
    </row>
    <row r="33" spans="1:16">
      <c r="A33" s="364" t="s">
        <v>501</v>
      </c>
      <c r="B33" s="526">
        <v>11.16</v>
      </c>
      <c r="C33" s="526">
        <v>13.097999999999999</v>
      </c>
      <c r="D33" s="527">
        <v>15.752999999999998</v>
      </c>
      <c r="E33" s="527">
        <f t="shared" si="0"/>
        <v>13.336999999999998</v>
      </c>
      <c r="G33" s="45" t="s">
        <v>501</v>
      </c>
      <c r="H33" s="536">
        <v>7.73</v>
      </c>
      <c r="I33" s="536">
        <v>7.75</v>
      </c>
      <c r="J33" s="537">
        <v>8.24</v>
      </c>
      <c r="K33" s="535">
        <f t="shared" si="1"/>
        <v>7.9066666666666663</v>
      </c>
      <c r="N33" s="45" t="s">
        <v>501</v>
      </c>
      <c r="O33" s="527">
        <v>13.336999999999998</v>
      </c>
      <c r="P33" s="527">
        <v>7.9066666666666663</v>
      </c>
    </row>
    <row r="34" spans="1:16">
      <c r="A34" s="364" t="s">
        <v>500</v>
      </c>
      <c r="B34" s="526">
        <v>2.6189999999999998</v>
      </c>
      <c r="C34" s="526">
        <v>3.6239999999999997</v>
      </c>
      <c r="D34" s="527">
        <v>12.533999999999999</v>
      </c>
      <c r="E34" s="527">
        <f t="shared" si="0"/>
        <v>6.2589999999999995</v>
      </c>
      <c r="G34" s="45" t="s">
        <v>500</v>
      </c>
      <c r="H34" s="536">
        <v>7.91</v>
      </c>
      <c r="I34" s="536">
        <v>8.35</v>
      </c>
      <c r="J34" s="537">
        <v>8.09</v>
      </c>
      <c r="K34" s="535">
        <f t="shared" si="1"/>
        <v>8.1166666666666654</v>
      </c>
      <c r="N34" s="45" t="s">
        <v>498</v>
      </c>
      <c r="O34" s="527">
        <v>17.587999999999997</v>
      </c>
      <c r="P34" s="527">
        <v>10.723333333333334</v>
      </c>
    </row>
    <row r="35" spans="1:16">
      <c r="A35" s="364" t="s">
        <v>499</v>
      </c>
      <c r="B35" s="526">
        <v>8.6820000000000004</v>
      </c>
      <c r="C35" s="526">
        <v>9.0060000000000002</v>
      </c>
      <c r="D35" s="527">
        <v>8.0579999999999998</v>
      </c>
      <c r="E35" s="527">
        <f t="shared" si="0"/>
        <v>8.5820000000000007</v>
      </c>
      <c r="G35" s="45" t="s">
        <v>499</v>
      </c>
      <c r="H35" s="536">
        <v>8.6</v>
      </c>
      <c r="I35" s="536">
        <v>8.91</v>
      </c>
      <c r="J35" s="537">
        <v>8.99</v>
      </c>
      <c r="K35" s="535">
        <f t="shared" si="1"/>
        <v>8.8333333333333339</v>
      </c>
      <c r="N35" s="45" t="s">
        <v>502</v>
      </c>
      <c r="O35" s="527">
        <v>11.729999999999999</v>
      </c>
      <c r="P35" s="527">
        <v>5.0266666666666664</v>
      </c>
    </row>
    <row r="36" spans="1:16" ht="15.75" thickBot="1">
      <c r="A36" s="179" t="s">
        <v>498</v>
      </c>
      <c r="B36" s="529">
        <v>23.042999999999999</v>
      </c>
      <c r="C36" s="529">
        <v>21.812999999999995</v>
      </c>
      <c r="D36" s="530">
        <v>7.9080000000000004</v>
      </c>
      <c r="E36" s="530">
        <f t="shared" si="0"/>
        <v>17.587999999999997</v>
      </c>
      <c r="G36" s="46" t="s">
        <v>498</v>
      </c>
      <c r="H36" s="538">
        <v>10.130000000000001</v>
      </c>
      <c r="I36" s="538">
        <v>10.77</v>
      </c>
      <c r="J36" s="539">
        <v>11.27</v>
      </c>
      <c r="K36" s="540">
        <f t="shared" si="1"/>
        <v>10.723333333333334</v>
      </c>
      <c r="N36" s="45" t="s">
        <v>503</v>
      </c>
      <c r="O36" s="527">
        <v>10.714</v>
      </c>
      <c r="P36" s="527">
        <v>7.7399999999999993</v>
      </c>
    </row>
    <row r="37" spans="1:16" ht="15" customHeight="1">
      <c r="A37" s="798"/>
      <c r="B37" s="798"/>
      <c r="C37" s="798"/>
      <c r="D37" s="798"/>
      <c r="E37" s="798"/>
      <c r="F37" s="798"/>
      <c r="G37" s="798"/>
      <c r="N37" s="45" t="s">
        <v>1317</v>
      </c>
      <c r="O37" s="527"/>
      <c r="P37" s="527"/>
    </row>
    <row r="38" spans="1:16" ht="27" thickBot="1">
      <c r="A38" s="798"/>
      <c r="B38" s="798"/>
      <c r="C38" s="798"/>
      <c r="D38" s="798"/>
      <c r="E38" s="798"/>
      <c r="F38" s="798"/>
      <c r="G38" s="798"/>
      <c r="N38" s="401" t="s">
        <v>1318</v>
      </c>
      <c r="O38" s="530">
        <v>8.7939999999999987</v>
      </c>
      <c r="P38" s="530">
        <v>8.1033333333333335</v>
      </c>
    </row>
    <row r="39" spans="1:16">
      <c r="A39" s="798"/>
      <c r="B39" s="798"/>
      <c r="C39" s="798"/>
      <c r="D39" s="798"/>
      <c r="E39" s="798"/>
      <c r="F39" s="798"/>
      <c r="G39" s="798"/>
    </row>
  </sheetData>
  <mergeCells count="2">
    <mergeCell ref="A26:H26"/>
    <mergeCell ref="A37:G3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G10"/>
  <sheetViews>
    <sheetView workbookViewId="0">
      <selection activeCell="G27" sqref="G27"/>
    </sheetView>
  </sheetViews>
  <sheetFormatPr baseColWidth="10" defaultColWidth="11.42578125" defaultRowHeight="12.75"/>
  <cols>
    <col min="1" max="2" width="17.140625" style="2" customWidth="1"/>
    <col min="3" max="3" width="11.42578125" style="2" customWidth="1"/>
    <col min="4" max="4" width="18.28515625" style="2" customWidth="1"/>
    <col min="5" max="5" width="8.85546875" style="2" customWidth="1"/>
    <col min="6" max="16384" width="11.42578125" style="2"/>
  </cols>
  <sheetData>
    <row r="1" spans="1:7">
      <c r="A1" s="365"/>
      <c r="B1" s="365"/>
      <c r="C1" s="365"/>
    </row>
    <row r="2" spans="1:7" ht="15" thickBot="1">
      <c r="A2" s="366" t="s">
        <v>1165</v>
      </c>
      <c r="B2" s="366"/>
      <c r="C2" s="366"/>
    </row>
    <row r="3" spans="1:7" ht="25.5">
      <c r="A3" s="446"/>
      <c r="B3" s="448" t="s">
        <v>1327</v>
      </c>
      <c r="C3" s="448" t="s">
        <v>1328</v>
      </c>
      <c r="D3" s="448" t="s">
        <v>1166</v>
      </c>
      <c r="E3" s="448" t="s">
        <v>1329</v>
      </c>
    </row>
    <row r="4" spans="1:7">
      <c r="A4" s="3" t="s">
        <v>0</v>
      </c>
      <c r="B4" s="550">
        <v>126927730</v>
      </c>
      <c r="C4" s="554">
        <f>+B4/$B$6</f>
        <v>0.80068700716346031</v>
      </c>
      <c r="D4" s="191">
        <v>1243311585</v>
      </c>
      <c r="E4" s="555">
        <f>+D4/$D$6</f>
        <v>0.9183831102202078</v>
      </c>
      <c r="G4" s="552"/>
    </row>
    <row r="5" spans="1:7">
      <c r="A5" s="456" t="s">
        <v>1</v>
      </c>
      <c r="B5" s="551">
        <v>31595799</v>
      </c>
      <c r="C5" s="559">
        <f t="shared" ref="C5:C6" si="0">+B5/$B$6</f>
        <v>0.19931299283653975</v>
      </c>
      <c r="D5" s="193">
        <v>110493348</v>
      </c>
      <c r="E5" s="556">
        <f>+D5/$D$6</f>
        <v>8.1616889779792229E-2</v>
      </c>
      <c r="G5" s="552"/>
    </row>
    <row r="6" spans="1:7" ht="13.5" thickBot="1">
      <c r="A6" s="36" t="s">
        <v>2</v>
      </c>
      <c r="B6" s="553">
        <f>SUM(B4:B5)</f>
        <v>158523529</v>
      </c>
      <c r="C6" s="557">
        <f t="shared" si="0"/>
        <v>1</v>
      </c>
      <c r="D6" s="295">
        <f>SUM(D4:D5)</f>
        <v>1353804933</v>
      </c>
      <c r="E6" s="558">
        <f>+D6/$D$6</f>
        <v>1</v>
      </c>
    </row>
    <row r="7" spans="1:7">
      <c r="A7" s="9" t="s">
        <v>1168</v>
      </c>
      <c r="B7" s="9"/>
      <c r="C7" s="9"/>
    </row>
    <row r="10" spans="1:7">
      <c r="A10" s="2" t="s">
        <v>1167</v>
      </c>
    </row>
  </sheetData>
  <pageMargins left="0.7" right="0.7" top="0.75" bottom="0.75" header="0.3" footer="0.3"/>
  <pageSetup paperSize="9" orientation="portrait" horizontalDpi="200" verticalDpi="200" r:id="rId1"/>
</worksheet>
</file>

<file path=xl/worksheets/sheet15.xml><?xml version="1.0" encoding="utf-8"?>
<worksheet xmlns="http://schemas.openxmlformats.org/spreadsheetml/2006/main" xmlns:r="http://schemas.openxmlformats.org/officeDocument/2006/relationships">
  <dimension ref="A1:I19"/>
  <sheetViews>
    <sheetView workbookViewId="0">
      <selection activeCell="G27" sqref="G27"/>
    </sheetView>
  </sheetViews>
  <sheetFormatPr baseColWidth="10" defaultRowHeight="15"/>
  <sheetData>
    <row r="1" spans="1:9">
      <c r="A1" s="10" t="s">
        <v>4</v>
      </c>
    </row>
    <row r="2" spans="1:9" ht="15.75" thickBot="1"/>
    <row r="3" spans="1:9">
      <c r="A3" s="18"/>
      <c r="B3" s="800" t="s">
        <v>5</v>
      </c>
      <c r="C3" s="800"/>
      <c r="D3" s="800"/>
      <c r="E3" s="800"/>
      <c r="F3" s="800" t="s">
        <v>6</v>
      </c>
      <c r="G3" s="800"/>
      <c r="H3" s="800"/>
      <c r="I3" s="800"/>
    </row>
    <row r="4" spans="1:9">
      <c r="A4" s="13"/>
      <c r="B4" s="801" t="s">
        <v>7</v>
      </c>
      <c r="C4" s="801"/>
      <c r="D4" s="801" t="s">
        <v>8</v>
      </c>
      <c r="E4" s="801"/>
      <c r="F4" s="801" t="s">
        <v>7</v>
      </c>
      <c r="G4" s="801"/>
      <c r="H4" s="801" t="s">
        <v>8</v>
      </c>
      <c r="I4" s="801"/>
    </row>
    <row r="5" spans="1:9" ht="26.25">
      <c r="A5" s="13"/>
      <c r="B5" s="14" t="s">
        <v>9</v>
      </c>
      <c r="C5" s="14" t="s">
        <v>10</v>
      </c>
      <c r="D5" s="14" t="s">
        <v>11</v>
      </c>
      <c r="E5" s="14" t="s">
        <v>12</v>
      </c>
      <c r="F5" s="14" t="s">
        <v>9</v>
      </c>
      <c r="G5" s="14" t="s">
        <v>10</v>
      </c>
      <c r="H5" s="14" t="s">
        <v>11</v>
      </c>
      <c r="I5" s="14" t="s">
        <v>12</v>
      </c>
    </row>
    <row r="6" spans="1:9">
      <c r="A6" s="21" t="s">
        <v>13</v>
      </c>
      <c r="B6" s="4">
        <v>20.2</v>
      </c>
      <c r="C6" s="4">
        <v>8.5</v>
      </c>
      <c r="D6" s="4">
        <v>18.2</v>
      </c>
      <c r="E6" s="4">
        <v>53.1</v>
      </c>
      <c r="F6" s="4">
        <v>70.2</v>
      </c>
      <c r="G6" s="4">
        <v>10.4</v>
      </c>
      <c r="H6" s="4">
        <v>9.6</v>
      </c>
      <c r="I6" s="4">
        <v>9.8000000000000007</v>
      </c>
    </row>
    <row r="7" spans="1:9">
      <c r="A7" s="15" t="s">
        <v>14</v>
      </c>
      <c r="B7" s="16">
        <v>16.2</v>
      </c>
      <c r="C7" s="16">
        <v>8.4</v>
      </c>
      <c r="D7" s="16">
        <v>45.1</v>
      </c>
      <c r="E7" s="16">
        <v>30.3</v>
      </c>
      <c r="F7" s="16">
        <v>55.5</v>
      </c>
      <c r="G7" s="16">
        <v>12.5</v>
      </c>
      <c r="H7" s="16">
        <v>24.3</v>
      </c>
      <c r="I7" s="16">
        <v>7.8</v>
      </c>
    </row>
    <row r="8" spans="1:9">
      <c r="A8" s="15" t="s">
        <v>15</v>
      </c>
      <c r="B8" s="16">
        <v>23</v>
      </c>
      <c r="C8" s="16">
        <v>16.3</v>
      </c>
      <c r="D8" s="16">
        <v>44.7</v>
      </c>
      <c r="E8" s="16">
        <v>16</v>
      </c>
      <c r="F8" s="16">
        <v>56.4</v>
      </c>
      <c r="G8" s="16">
        <v>14.7</v>
      </c>
      <c r="H8" s="16">
        <v>21.1</v>
      </c>
      <c r="I8" s="16">
        <v>7.9</v>
      </c>
    </row>
    <row r="9" spans="1:9">
      <c r="A9" s="15" t="s">
        <v>16</v>
      </c>
      <c r="B9" s="16">
        <v>10</v>
      </c>
      <c r="C9" s="16">
        <v>15.4</v>
      </c>
      <c r="D9" s="16">
        <v>43.8</v>
      </c>
      <c r="E9" s="16">
        <v>30.8</v>
      </c>
      <c r="F9" s="16">
        <v>42.6</v>
      </c>
      <c r="G9" s="16">
        <v>14.5</v>
      </c>
      <c r="H9" s="16">
        <v>29.3</v>
      </c>
      <c r="I9" s="16">
        <v>13.6</v>
      </c>
    </row>
    <row r="10" spans="1:9">
      <c r="A10" s="15" t="s">
        <v>17</v>
      </c>
      <c r="B10" s="16">
        <v>23.7</v>
      </c>
      <c r="C10" s="16">
        <v>26</v>
      </c>
      <c r="D10" s="16">
        <v>39.700000000000003</v>
      </c>
      <c r="E10" s="16">
        <v>10.5</v>
      </c>
      <c r="F10" s="16">
        <v>49.6</v>
      </c>
      <c r="G10" s="16">
        <v>20.9</v>
      </c>
      <c r="H10" s="16">
        <v>24.9</v>
      </c>
      <c r="I10" s="16">
        <v>4.5999999999999996</v>
      </c>
    </row>
    <row r="11" spans="1:9">
      <c r="A11" s="15" t="s">
        <v>18</v>
      </c>
      <c r="B11" s="16">
        <v>20.6</v>
      </c>
      <c r="C11" s="16">
        <v>27.3</v>
      </c>
      <c r="D11" s="16">
        <v>35.4</v>
      </c>
      <c r="E11" s="16">
        <v>16.7</v>
      </c>
      <c r="F11" s="16">
        <v>48</v>
      </c>
      <c r="G11" s="16">
        <v>23.1</v>
      </c>
      <c r="H11" s="16">
        <v>21.4</v>
      </c>
      <c r="I11" s="16">
        <v>7.4</v>
      </c>
    </row>
    <row r="12" spans="1:9">
      <c r="A12" s="15" t="s">
        <v>19</v>
      </c>
      <c r="B12" s="16">
        <v>11.8</v>
      </c>
      <c r="C12" s="16">
        <v>19.5</v>
      </c>
      <c r="D12" s="16">
        <v>21.3</v>
      </c>
      <c r="E12" s="16">
        <v>47.4</v>
      </c>
      <c r="F12" s="16">
        <v>47.3</v>
      </c>
      <c r="G12" s="16">
        <v>16</v>
      </c>
      <c r="H12" s="16">
        <v>13.3</v>
      </c>
      <c r="I12" s="16">
        <v>23.4</v>
      </c>
    </row>
    <row r="13" spans="1:9">
      <c r="A13" s="15" t="s">
        <v>20</v>
      </c>
      <c r="B13" s="16">
        <v>19.3</v>
      </c>
      <c r="C13" s="16">
        <v>25.6</v>
      </c>
      <c r="D13" s="16">
        <v>42.3</v>
      </c>
      <c r="E13" s="16">
        <v>12.7</v>
      </c>
      <c r="F13" s="16">
        <v>50</v>
      </c>
      <c r="G13" s="16">
        <v>27.1</v>
      </c>
      <c r="H13" s="16">
        <v>18.8</v>
      </c>
      <c r="I13" s="16">
        <v>4.0999999999999996</v>
      </c>
    </row>
    <row r="14" spans="1:9">
      <c r="A14" s="15" t="s">
        <v>21</v>
      </c>
      <c r="B14" s="16">
        <v>20.100000000000001</v>
      </c>
      <c r="C14" s="16">
        <v>20.2</v>
      </c>
      <c r="D14" s="16">
        <v>49.5</v>
      </c>
      <c r="E14" s="16">
        <v>10.199999999999999</v>
      </c>
      <c r="F14" s="16">
        <v>55</v>
      </c>
      <c r="G14" s="16">
        <v>18</v>
      </c>
      <c r="H14" s="16">
        <v>24.2</v>
      </c>
      <c r="I14" s="16">
        <v>2.8</v>
      </c>
    </row>
    <row r="15" spans="1:9">
      <c r="A15" s="15" t="s">
        <v>22</v>
      </c>
      <c r="B15" s="16">
        <v>4.9000000000000004</v>
      </c>
      <c r="C15" s="16">
        <v>24.6</v>
      </c>
      <c r="D15" s="16">
        <v>46.3</v>
      </c>
      <c r="E15" s="16">
        <v>24.2</v>
      </c>
      <c r="F15" s="16">
        <v>18.399999999999999</v>
      </c>
      <c r="G15" s="16">
        <v>25.2</v>
      </c>
      <c r="H15" s="16">
        <v>37.299999999999997</v>
      </c>
      <c r="I15" s="16">
        <v>19.2</v>
      </c>
    </row>
    <row r="16" spans="1:9">
      <c r="A16" s="15" t="s">
        <v>23</v>
      </c>
      <c r="B16" s="16">
        <v>1.9</v>
      </c>
      <c r="C16" s="16">
        <v>7.5</v>
      </c>
      <c r="D16" s="16">
        <v>37.700000000000003</v>
      </c>
      <c r="E16" s="16">
        <v>52.9</v>
      </c>
      <c r="F16" s="16">
        <v>9.1999999999999993</v>
      </c>
      <c r="G16" s="16">
        <v>20.3</v>
      </c>
      <c r="H16" s="16">
        <v>49.1</v>
      </c>
      <c r="I16" s="16">
        <v>21.3</v>
      </c>
    </row>
    <row r="17" spans="1:9">
      <c r="A17" s="22" t="s">
        <v>24</v>
      </c>
      <c r="B17" s="7">
        <v>7.5</v>
      </c>
      <c r="C17" s="7">
        <v>25.5</v>
      </c>
      <c r="D17" s="7">
        <v>51.4</v>
      </c>
      <c r="E17" s="7">
        <v>15.6</v>
      </c>
      <c r="F17" s="7">
        <v>25.9</v>
      </c>
      <c r="G17" s="7">
        <v>38.799999999999997</v>
      </c>
      <c r="H17" s="7">
        <v>31.4</v>
      </c>
      <c r="I17" s="7">
        <v>3.9</v>
      </c>
    </row>
    <row r="18" spans="1:9" ht="15.75" thickBot="1">
      <c r="A18" s="19" t="s">
        <v>25</v>
      </c>
      <c r="B18" s="20">
        <v>14.9</v>
      </c>
      <c r="C18" s="20">
        <v>18.7</v>
      </c>
      <c r="D18" s="20">
        <v>39.6</v>
      </c>
      <c r="E18" s="20">
        <v>26.7</v>
      </c>
      <c r="F18" s="20">
        <v>44</v>
      </c>
      <c r="G18" s="20">
        <v>20.100000000000001</v>
      </c>
      <c r="H18" s="20">
        <v>25.4</v>
      </c>
      <c r="I18" s="20">
        <v>10.5</v>
      </c>
    </row>
    <row r="19" spans="1:9" ht="30" customHeight="1">
      <c r="A19" s="799" t="s">
        <v>26</v>
      </c>
      <c r="B19" s="799"/>
      <c r="C19" s="799"/>
      <c r="D19" s="799"/>
      <c r="E19" s="799"/>
      <c r="F19" s="799"/>
      <c r="G19" s="799"/>
      <c r="H19" s="799"/>
      <c r="I19" s="799"/>
    </row>
  </sheetData>
  <mergeCells count="7">
    <mergeCell ref="A19:I19"/>
    <mergeCell ref="B3:E3"/>
    <mergeCell ref="F3:I3"/>
    <mergeCell ref="B4:C4"/>
    <mergeCell ref="D4:E4"/>
    <mergeCell ref="F4:G4"/>
    <mergeCell ref="H4:I4"/>
  </mergeCells>
  <pageMargins left="0.7" right="0.7" top="0.75" bottom="0.75" header="0.3" footer="0.3"/>
  <pageSetup paperSize="9" orientation="portrait" horizontalDpi="200" verticalDpi="200" r:id="rId1"/>
</worksheet>
</file>

<file path=xl/worksheets/sheet16.xml><?xml version="1.0" encoding="utf-8"?>
<worksheet xmlns="http://schemas.openxmlformats.org/spreadsheetml/2006/main" xmlns:r="http://schemas.openxmlformats.org/officeDocument/2006/relationships">
  <dimension ref="A1:D22"/>
  <sheetViews>
    <sheetView workbookViewId="0">
      <selection activeCell="G27" sqref="G27"/>
    </sheetView>
  </sheetViews>
  <sheetFormatPr baseColWidth="10" defaultRowHeight="15"/>
  <cols>
    <col min="1" max="1" width="5.42578125" customWidth="1"/>
    <col min="2" max="2" width="36.28515625" customWidth="1"/>
  </cols>
  <sheetData>
    <row r="1" spans="1:4">
      <c r="A1" s="23" t="s">
        <v>28</v>
      </c>
    </row>
    <row r="2" spans="1:4" ht="15.75" thickBot="1"/>
    <row r="3" spans="1:4">
      <c r="A3" s="802"/>
      <c r="B3" s="802" t="s">
        <v>29</v>
      </c>
      <c r="C3" s="800" t="s">
        <v>30</v>
      </c>
      <c r="D3" s="800"/>
    </row>
    <row r="4" spans="1:4">
      <c r="A4" s="803"/>
      <c r="B4" s="803"/>
      <c r="C4" s="801" t="s">
        <v>31</v>
      </c>
      <c r="D4" s="801"/>
    </row>
    <row r="5" spans="1:4">
      <c r="A5" s="31">
        <v>1</v>
      </c>
      <c r="B5" s="31" t="s">
        <v>32</v>
      </c>
      <c r="C5" s="586">
        <v>52372</v>
      </c>
      <c r="D5" s="587">
        <v>7.0000000000000007E-2</v>
      </c>
    </row>
    <row r="6" spans="1:4">
      <c r="A6" s="28">
        <v>2</v>
      </c>
      <c r="B6" s="28" t="s">
        <v>33</v>
      </c>
      <c r="C6" s="588">
        <v>35281</v>
      </c>
      <c r="D6" s="159">
        <v>0.05</v>
      </c>
    </row>
    <row r="7" spans="1:4">
      <c r="A7" s="28">
        <v>3</v>
      </c>
      <c r="B7" s="28" t="s">
        <v>34</v>
      </c>
      <c r="C7" s="588">
        <v>33596</v>
      </c>
      <c r="D7" s="159">
        <v>0.04</v>
      </c>
    </row>
    <row r="8" spans="1:4">
      <c r="A8" s="28">
        <v>4</v>
      </c>
      <c r="B8" s="28" t="s">
        <v>35</v>
      </c>
      <c r="C8" s="588">
        <v>30406</v>
      </c>
      <c r="D8" s="159">
        <v>0.04</v>
      </c>
    </row>
    <row r="9" spans="1:4">
      <c r="A9" s="28">
        <v>5</v>
      </c>
      <c r="B9" s="28" t="s">
        <v>36</v>
      </c>
      <c r="C9" s="588">
        <v>29610</v>
      </c>
      <c r="D9" s="159">
        <v>0.04</v>
      </c>
    </row>
    <row r="10" spans="1:4">
      <c r="A10" s="28">
        <v>6</v>
      </c>
      <c r="B10" s="28" t="s">
        <v>37</v>
      </c>
      <c r="C10" s="588">
        <v>25209</v>
      </c>
      <c r="D10" s="159">
        <v>0.03</v>
      </c>
    </row>
    <row r="11" spans="1:4">
      <c r="A11" s="28">
        <v>7</v>
      </c>
      <c r="B11" s="28" t="s">
        <v>38</v>
      </c>
      <c r="C11" s="588">
        <v>23248</v>
      </c>
      <c r="D11" s="159">
        <v>0.03</v>
      </c>
    </row>
    <row r="12" spans="1:4">
      <c r="A12" s="28">
        <v>8</v>
      </c>
      <c r="B12" s="28" t="s">
        <v>39</v>
      </c>
      <c r="C12" s="588">
        <v>19416</v>
      </c>
      <c r="D12" s="159">
        <v>0.03</v>
      </c>
    </row>
    <row r="13" spans="1:4">
      <c r="A13" s="28">
        <v>9</v>
      </c>
      <c r="B13" s="28" t="s">
        <v>40</v>
      </c>
      <c r="C13" s="588">
        <v>17961</v>
      </c>
      <c r="D13" s="159">
        <v>0.02</v>
      </c>
    </row>
    <row r="14" spans="1:4">
      <c r="A14" s="28">
        <v>10</v>
      </c>
      <c r="B14" s="28" t="s">
        <v>41</v>
      </c>
      <c r="C14" s="588">
        <v>14604</v>
      </c>
      <c r="D14" s="159">
        <v>0.02</v>
      </c>
    </row>
    <row r="15" spans="1:4">
      <c r="A15" s="28">
        <v>11</v>
      </c>
      <c r="B15" s="28" t="s">
        <v>42</v>
      </c>
      <c r="C15" s="588">
        <v>13758</v>
      </c>
      <c r="D15" s="159">
        <v>0.02</v>
      </c>
    </row>
    <row r="16" spans="1:4">
      <c r="A16" s="28">
        <v>12</v>
      </c>
      <c r="B16" s="28" t="s">
        <v>43</v>
      </c>
      <c r="C16" s="588">
        <v>12995</v>
      </c>
      <c r="D16" s="159">
        <v>0.02</v>
      </c>
    </row>
    <row r="17" spans="1:4">
      <c r="A17" s="28">
        <v>13</v>
      </c>
      <c r="B17" s="28" t="s">
        <v>44</v>
      </c>
      <c r="C17" s="588">
        <v>11235</v>
      </c>
      <c r="D17" s="159">
        <v>0.01</v>
      </c>
    </row>
    <row r="18" spans="1:4">
      <c r="A18" s="28">
        <v>14</v>
      </c>
      <c r="B18" s="28" t="s">
        <v>45</v>
      </c>
      <c r="C18" s="588">
        <v>11174</v>
      </c>
      <c r="D18" s="159">
        <v>0.01</v>
      </c>
    </row>
    <row r="19" spans="1:4">
      <c r="A19" s="6">
        <v>15</v>
      </c>
      <c r="B19" s="6" t="s">
        <v>46</v>
      </c>
      <c r="C19" s="589">
        <v>10806</v>
      </c>
      <c r="D19" s="590">
        <v>0.01</v>
      </c>
    </row>
    <row r="20" spans="1:4">
      <c r="A20" s="27"/>
      <c r="B20" s="27" t="s">
        <v>47</v>
      </c>
      <c r="C20" s="591">
        <v>341671</v>
      </c>
      <c r="D20" s="592">
        <v>0.45</v>
      </c>
    </row>
    <row r="21" spans="1:4" ht="15.75" thickBot="1">
      <c r="A21" s="25"/>
      <c r="B21" s="25" t="s">
        <v>48</v>
      </c>
      <c r="C21" s="593">
        <v>752022</v>
      </c>
      <c r="D21" s="594">
        <v>1</v>
      </c>
    </row>
    <row r="22" spans="1:4" ht="47.25" customHeight="1">
      <c r="A22" s="804" t="s">
        <v>49</v>
      </c>
      <c r="B22" s="804"/>
      <c r="C22" s="804"/>
      <c r="D22" s="804"/>
    </row>
  </sheetData>
  <mergeCells count="5">
    <mergeCell ref="A3:A4"/>
    <mergeCell ref="B3:B4"/>
    <mergeCell ref="C3:D3"/>
    <mergeCell ref="C4:D4"/>
    <mergeCell ref="A22:D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D11"/>
  <sheetViews>
    <sheetView workbookViewId="0">
      <selection activeCell="G27" sqref="G27"/>
    </sheetView>
  </sheetViews>
  <sheetFormatPr baseColWidth="10" defaultRowHeight="15"/>
  <cols>
    <col min="1" max="1" width="27.7109375" customWidth="1"/>
  </cols>
  <sheetData>
    <row r="1" spans="1:4">
      <c r="A1" s="10" t="s">
        <v>50</v>
      </c>
    </row>
    <row r="2" spans="1:4" ht="15.75" thickBot="1"/>
    <row r="3" spans="1:4" ht="26.25">
      <c r="A3" s="805" t="s">
        <v>51</v>
      </c>
      <c r="B3" s="805" t="s">
        <v>52</v>
      </c>
      <c r="C3" s="805"/>
      <c r="D3" s="44" t="s">
        <v>54</v>
      </c>
    </row>
    <row r="4" spans="1:4" ht="25.5" customHeight="1">
      <c r="A4" s="806"/>
      <c r="B4" s="807" t="s">
        <v>53</v>
      </c>
      <c r="C4" s="807"/>
      <c r="D4" s="27" t="s">
        <v>55</v>
      </c>
    </row>
    <row r="5" spans="1:4">
      <c r="A5" s="47" t="s">
        <v>56</v>
      </c>
      <c r="B5" s="48" t="s">
        <v>57</v>
      </c>
      <c r="C5" s="49">
        <v>0.39800000000000002</v>
      </c>
      <c r="D5" s="56">
        <v>946</v>
      </c>
    </row>
    <row r="6" spans="1:4">
      <c r="A6" s="45" t="s">
        <v>58</v>
      </c>
      <c r="B6" s="40" t="s">
        <v>59</v>
      </c>
      <c r="C6" s="41">
        <v>0.30599999999999999</v>
      </c>
      <c r="D6" s="57">
        <v>469</v>
      </c>
    </row>
    <row r="7" spans="1:4">
      <c r="A7" s="45" t="s">
        <v>60</v>
      </c>
      <c r="B7" s="40" t="s">
        <v>61</v>
      </c>
      <c r="C7" s="41">
        <v>0.127</v>
      </c>
      <c r="D7" s="57">
        <v>22</v>
      </c>
    </row>
    <row r="8" spans="1:4">
      <c r="A8" s="45" t="s">
        <v>20</v>
      </c>
      <c r="B8" s="40" t="s">
        <v>62</v>
      </c>
      <c r="C8" s="41">
        <v>0.112</v>
      </c>
      <c r="D8" s="57">
        <v>711</v>
      </c>
    </row>
    <row r="9" spans="1:4">
      <c r="A9" s="51" t="s">
        <v>63</v>
      </c>
      <c r="B9" s="52" t="s">
        <v>64</v>
      </c>
      <c r="C9" s="53">
        <v>5.7000000000000002E-2</v>
      </c>
      <c r="D9" s="58">
        <v>80</v>
      </c>
    </row>
    <row r="10" spans="1:4" ht="15.75" thickBot="1">
      <c r="A10" s="36" t="s">
        <v>65</v>
      </c>
      <c r="B10" s="54" t="s">
        <v>66</v>
      </c>
      <c r="C10" s="55">
        <v>1</v>
      </c>
      <c r="D10" s="59">
        <v>129</v>
      </c>
    </row>
    <row r="11" spans="1:4" ht="47.25" customHeight="1">
      <c r="A11" s="808" t="s">
        <v>67</v>
      </c>
      <c r="B11" s="808"/>
      <c r="C11" s="808"/>
      <c r="D11" s="808"/>
    </row>
  </sheetData>
  <mergeCells count="4">
    <mergeCell ref="A3:A4"/>
    <mergeCell ref="B3:C3"/>
    <mergeCell ref="B4:C4"/>
    <mergeCell ref="A11:D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D17"/>
  <sheetViews>
    <sheetView workbookViewId="0">
      <selection activeCell="G27" sqref="G27"/>
    </sheetView>
  </sheetViews>
  <sheetFormatPr baseColWidth="10" defaultRowHeight="15"/>
  <cols>
    <col min="1" max="1" width="23.42578125" customWidth="1"/>
    <col min="2" max="3" width="13.140625" customWidth="1"/>
  </cols>
  <sheetData>
    <row r="1" spans="1:4">
      <c r="A1" s="10" t="s">
        <v>68</v>
      </c>
    </row>
    <row r="2" spans="1:4" ht="15.75" thickBot="1"/>
    <row r="3" spans="1:4" ht="26.25">
      <c r="A3" s="809" t="s">
        <v>69</v>
      </c>
      <c r="B3" s="809" t="s">
        <v>52</v>
      </c>
      <c r="C3" s="809"/>
      <c r="D3" s="70" t="s">
        <v>54</v>
      </c>
    </row>
    <row r="4" spans="1:4">
      <c r="A4" s="810"/>
      <c r="B4" s="810" t="s">
        <v>53</v>
      </c>
      <c r="C4" s="810"/>
      <c r="D4" s="60" t="s">
        <v>55</v>
      </c>
    </row>
    <row r="5" spans="1:4">
      <c r="A5" s="65" t="s">
        <v>70</v>
      </c>
      <c r="B5" s="56">
        <v>288.5</v>
      </c>
      <c r="C5" s="49">
        <v>0.4</v>
      </c>
      <c r="D5" s="56">
        <v>940</v>
      </c>
    </row>
    <row r="6" spans="1:4">
      <c r="A6" s="62" t="s">
        <v>20</v>
      </c>
      <c r="B6" s="57">
        <v>71.599999999999994</v>
      </c>
      <c r="C6" s="41">
        <v>9.9000000000000005E-2</v>
      </c>
      <c r="D6" s="57">
        <v>563</v>
      </c>
    </row>
    <row r="7" spans="1:4">
      <c r="A7" s="62" t="s">
        <v>15</v>
      </c>
      <c r="B7" s="57">
        <v>41</v>
      </c>
      <c r="C7" s="41">
        <v>5.7000000000000002E-2</v>
      </c>
      <c r="D7" s="57">
        <v>636</v>
      </c>
    </row>
    <row r="8" spans="1:4">
      <c r="A8" s="62" t="s">
        <v>16</v>
      </c>
      <c r="B8" s="57">
        <v>40.1</v>
      </c>
      <c r="C8" s="41">
        <v>5.6000000000000001E-2</v>
      </c>
      <c r="D8" s="57">
        <v>487</v>
      </c>
    </row>
    <row r="9" spans="1:4">
      <c r="A9" s="62" t="s">
        <v>17</v>
      </c>
      <c r="B9" s="57">
        <v>25.7</v>
      </c>
      <c r="C9" s="41">
        <v>3.5999999999999997E-2</v>
      </c>
      <c r="D9" s="57">
        <v>442</v>
      </c>
    </row>
    <row r="10" spans="1:4">
      <c r="A10" s="62" t="s">
        <v>18</v>
      </c>
      <c r="B10" s="57">
        <v>22</v>
      </c>
      <c r="C10" s="41">
        <v>0.03</v>
      </c>
      <c r="D10" s="57">
        <v>475</v>
      </c>
    </row>
    <row r="11" spans="1:4">
      <c r="A11" s="62" t="s">
        <v>71</v>
      </c>
      <c r="B11" s="57">
        <v>20.9</v>
      </c>
      <c r="C11" s="41">
        <v>2.9000000000000001E-2</v>
      </c>
      <c r="D11" s="57">
        <v>337</v>
      </c>
    </row>
    <row r="12" spans="1:4">
      <c r="A12" s="62" t="s">
        <v>72</v>
      </c>
      <c r="B12" s="57">
        <v>20.8</v>
      </c>
      <c r="C12" s="41">
        <v>2.9000000000000001E-2</v>
      </c>
      <c r="D12" s="57">
        <v>16</v>
      </c>
    </row>
    <row r="13" spans="1:4">
      <c r="A13" s="62" t="s">
        <v>14</v>
      </c>
      <c r="B13" s="57">
        <v>18</v>
      </c>
      <c r="C13" s="41">
        <v>2.5000000000000001E-2</v>
      </c>
      <c r="D13" s="57">
        <v>538</v>
      </c>
    </row>
    <row r="14" spans="1:4">
      <c r="A14" s="67" t="s">
        <v>22</v>
      </c>
      <c r="B14" s="58">
        <v>12</v>
      </c>
      <c r="C14" s="53">
        <v>1.7000000000000001E-2</v>
      </c>
      <c r="D14" s="58">
        <v>60</v>
      </c>
    </row>
    <row r="15" spans="1:4" ht="26.25">
      <c r="A15" s="73" t="s">
        <v>73</v>
      </c>
      <c r="B15" s="74">
        <v>560.6</v>
      </c>
      <c r="C15" s="75" t="s">
        <v>74</v>
      </c>
      <c r="D15" s="74">
        <v>243</v>
      </c>
    </row>
    <row r="16" spans="1:4" ht="15.75" thickBot="1">
      <c r="A16" s="71" t="s">
        <v>2</v>
      </c>
      <c r="B16" s="59">
        <v>721.49</v>
      </c>
      <c r="C16" s="72" t="s">
        <v>75</v>
      </c>
      <c r="D16" s="59">
        <v>106</v>
      </c>
    </row>
    <row r="17" spans="1:4" ht="41.25" customHeight="1">
      <c r="A17" s="811" t="s">
        <v>76</v>
      </c>
      <c r="B17" s="811"/>
      <c r="C17" s="811"/>
      <c r="D17" s="811"/>
    </row>
  </sheetData>
  <mergeCells count="4">
    <mergeCell ref="A3:A4"/>
    <mergeCell ref="B3:C3"/>
    <mergeCell ref="B4:C4"/>
    <mergeCell ref="A17:D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D16"/>
  <sheetViews>
    <sheetView workbookViewId="0">
      <selection activeCell="G27" sqref="G27"/>
    </sheetView>
  </sheetViews>
  <sheetFormatPr baseColWidth="10" defaultRowHeight="15"/>
  <cols>
    <col min="1" max="1" width="18.28515625" customWidth="1"/>
    <col min="2" max="4" width="16.85546875" customWidth="1"/>
  </cols>
  <sheetData>
    <row r="1" spans="1:4">
      <c r="A1" s="10" t="s">
        <v>77</v>
      </c>
    </row>
    <row r="2" spans="1:4" ht="15.75" thickBot="1"/>
    <row r="3" spans="1:4" ht="51">
      <c r="A3" s="805" t="s">
        <v>78</v>
      </c>
      <c r="B3" s="348" t="s">
        <v>1169</v>
      </c>
      <c r="C3" s="348" t="s">
        <v>1170</v>
      </c>
      <c r="D3" s="348" t="s">
        <v>1171</v>
      </c>
    </row>
    <row r="4" spans="1:4">
      <c r="A4" s="806"/>
      <c r="B4" s="76" t="s">
        <v>79</v>
      </c>
      <c r="C4" s="76" t="s">
        <v>79</v>
      </c>
      <c r="D4" s="76" t="s">
        <v>79</v>
      </c>
    </row>
    <row r="5" spans="1:4">
      <c r="A5" s="3" t="s">
        <v>16</v>
      </c>
      <c r="B5" s="367">
        <v>10.5</v>
      </c>
      <c r="C5" s="367">
        <v>15</v>
      </c>
      <c r="D5" s="367">
        <v>1.6</v>
      </c>
    </row>
    <row r="6" spans="1:4">
      <c r="A6" s="28" t="s">
        <v>21</v>
      </c>
      <c r="B6" s="368">
        <v>8.9</v>
      </c>
      <c r="C6" s="368">
        <v>14.3</v>
      </c>
      <c r="D6" s="368">
        <v>1.3</v>
      </c>
    </row>
    <row r="7" spans="1:4">
      <c r="A7" s="28" t="s">
        <v>14</v>
      </c>
      <c r="B7" s="368">
        <v>10.1</v>
      </c>
      <c r="C7" s="368">
        <v>17.600000000000001</v>
      </c>
      <c r="D7" s="368">
        <v>1.8</v>
      </c>
    </row>
    <row r="8" spans="1:4">
      <c r="A8" s="28" t="s">
        <v>18</v>
      </c>
      <c r="B8" s="368">
        <v>8.5</v>
      </c>
      <c r="C8" s="368">
        <v>21.4</v>
      </c>
      <c r="D8" s="368">
        <v>1.8</v>
      </c>
    </row>
    <row r="9" spans="1:4">
      <c r="A9" s="28" t="s">
        <v>70</v>
      </c>
      <c r="B9" s="368">
        <v>15.9</v>
      </c>
      <c r="C9" s="368">
        <v>12.1</v>
      </c>
      <c r="D9" s="368">
        <v>1.9</v>
      </c>
    </row>
    <row r="10" spans="1:4">
      <c r="A10" s="28" t="s">
        <v>15</v>
      </c>
      <c r="B10" s="368">
        <v>11</v>
      </c>
      <c r="C10" s="368">
        <v>16.3</v>
      </c>
      <c r="D10" s="368">
        <v>1.8</v>
      </c>
    </row>
    <row r="11" spans="1:4">
      <c r="A11" s="28" t="s">
        <v>17</v>
      </c>
      <c r="B11" s="368">
        <v>8.9</v>
      </c>
      <c r="C11" s="368">
        <v>19.600000000000001</v>
      </c>
      <c r="D11" s="368">
        <v>1.7</v>
      </c>
    </row>
    <row r="12" spans="1:4">
      <c r="A12" s="28" t="s">
        <v>20</v>
      </c>
      <c r="B12" s="368">
        <v>8.1</v>
      </c>
      <c r="C12" s="368">
        <v>19.600000000000001</v>
      </c>
      <c r="D12" s="368">
        <v>1.6</v>
      </c>
    </row>
    <row r="13" spans="1:4">
      <c r="A13" s="28" t="s">
        <v>24</v>
      </c>
      <c r="B13" s="368">
        <v>5.9</v>
      </c>
      <c r="C13" s="368">
        <v>23.5</v>
      </c>
      <c r="D13" s="368">
        <v>1.4</v>
      </c>
    </row>
    <row r="14" spans="1:4">
      <c r="A14" s="6" t="s">
        <v>19</v>
      </c>
      <c r="B14" s="369">
        <v>8.5</v>
      </c>
      <c r="C14" s="369" t="s">
        <v>80</v>
      </c>
      <c r="D14" s="369" t="s">
        <v>81</v>
      </c>
    </row>
    <row r="15" spans="1:4" ht="15.75" thickBot="1">
      <c r="A15" s="25" t="s">
        <v>25</v>
      </c>
      <c r="B15" s="370">
        <v>9.6999999999999993</v>
      </c>
      <c r="C15" s="370">
        <v>17.600000000000001</v>
      </c>
      <c r="D15" s="370">
        <v>1</v>
      </c>
    </row>
    <row r="16" spans="1:4">
      <c r="A16" s="77" t="s">
        <v>82</v>
      </c>
    </row>
  </sheetData>
  <mergeCells count="1">
    <mergeCell ref="A3:A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36"/>
  <sheetViews>
    <sheetView topLeftCell="A22" workbookViewId="0">
      <selection activeCell="G27" sqref="G27"/>
    </sheetView>
  </sheetViews>
  <sheetFormatPr baseColWidth="10" defaultRowHeight="15"/>
  <cols>
    <col min="1" max="1" width="16" customWidth="1"/>
    <col min="2" max="3" width="12.28515625" customWidth="1"/>
  </cols>
  <sheetData>
    <row r="1" spans="1:5">
      <c r="A1" s="10" t="s">
        <v>1363</v>
      </c>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6">
      <c r="A17" s="2"/>
      <c r="B17" s="2"/>
      <c r="C17" s="2"/>
      <c r="D17" s="2"/>
      <c r="E17" s="2"/>
    </row>
    <row r="18" spans="1:6" ht="33.75" customHeight="1">
      <c r="A18" s="784" t="s">
        <v>1285</v>
      </c>
      <c r="B18" s="784"/>
      <c r="C18" s="784"/>
      <c r="D18" s="784"/>
      <c r="E18" s="784"/>
      <c r="F18" s="784"/>
    </row>
    <row r="19" spans="1:6" ht="16.5" thickBot="1">
      <c r="A19" s="361"/>
      <c r="B19" s="2"/>
      <c r="C19" s="2"/>
      <c r="D19" s="2"/>
      <c r="E19" s="2"/>
    </row>
    <row r="20" spans="1:6" ht="25.5">
      <c r="A20" s="399" t="s">
        <v>1162</v>
      </c>
      <c r="B20" s="399" t="s">
        <v>1273</v>
      </c>
      <c r="C20" s="399" t="s">
        <v>1274</v>
      </c>
      <c r="D20" s="659" t="s">
        <v>1273</v>
      </c>
      <c r="E20" s="659" t="s">
        <v>1274</v>
      </c>
      <c r="F20" s="659" t="s">
        <v>1362</v>
      </c>
    </row>
    <row r="21" spans="1:6">
      <c r="A21" s="3" t="s">
        <v>498</v>
      </c>
      <c r="B21" s="502">
        <f>+D21/F21</f>
        <v>0.35571955719557197</v>
      </c>
      <c r="C21" s="502">
        <f>1-B21</f>
        <v>0.64428044280442798</v>
      </c>
      <c r="D21" s="658">
        <v>96.4</v>
      </c>
      <c r="E21" s="658">
        <v>174.6</v>
      </c>
      <c r="F21" s="658">
        <f>+E21+D21</f>
        <v>271</v>
      </c>
    </row>
    <row r="22" spans="1:6">
      <c r="A22" s="13" t="s">
        <v>499</v>
      </c>
      <c r="B22" s="495">
        <f>+D22/F22</f>
        <v>0.34962121212121211</v>
      </c>
      <c r="C22" s="495">
        <v>0.64</v>
      </c>
      <c r="D22" s="658">
        <v>92.3</v>
      </c>
      <c r="E22" s="658">
        <v>171.7</v>
      </c>
      <c r="F22" s="658">
        <f t="shared" ref="F22:F27" si="0">+E22+D22</f>
        <v>264</v>
      </c>
    </row>
    <row r="23" spans="1:6">
      <c r="A23" s="13" t="s">
        <v>500</v>
      </c>
      <c r="B23" s="495">
        <f t="shared" ref="B23:B26" si="1">+D23/F23</f>
        <v>0.30983606557377052</v>
      </c>
      <c r="C23" s="495">
        <f t="shared" ref="C23:C27" si="2">1-B23</f>
        <v>0.69016393442622948</v>
      </c>
      <c r="D23" s="658">
        <v>113.4</v>
      </c>
      <c r="E23" s="658">
        <v>252.6</v>
      </c>
      <c r="F23" s="658">
        <f t="shared" si="0"/>
        <v>366</v>
      </c>
    </row>
    <row r="24" spans="1:6">
      <c r="A24" s="13" t="s">
        <v>501</v>
      </c>
      <c r="B24" s="495">
        <f t="shared" si="1"/>
        <v>0.18380062305295949</v>
      </c>
      <c r="C24" s="495">
        <f t="shared" si="2"/>
        <v>0.81619937694704048</v>
      </c>
      <c r="D24" s="658">
        <v>35.4</v>
      </c>
      <c r="E24" s="658">
        <v>157.19999999999999</v>
      </c>
      <c r="F24" s="658">
        <f t="shared" si="0"/>
        <v>192.6</v>
      </c>
    </row>
    <row r="25" spans="1:6">
      <c r="A25" s="13" t="s">
        <v>502</v>
      </c>
      <c r="B25" s="495">
        <f t="shared" si="1"/>
        <v>0.20517241379310344</v>
      </c>
      <c r="C25" s="495">
        <f t="shared" si="2"/>
        <v>0.79482758620689653</v>
      </c>
      <c r="D25" s="658">
        <v>23.8</v>
      </c>
      <c r="E25" s="658">
        <v>92.2</v>
      </c>
      <c r="F25" s="658">
        <f t="shared" si="0"/>
        <v>116</v>
      </c>
    </row>
    <row r="26" spans="1:6">
      <c r="A26" s="461" t="s">
        <v>1275</v>
      </c>
      <c r="B26" s="505">
        <f t="shared" si="1"/>
        <v>0.39205103042198231</v>
      </c>
      <c r="C26" s="505">
        <f t="shared" si="2"/>
        <v>0.60794896957801769</v>
      </c>
      <c r="D26" s="660">
        <f>79.9/1.03574</f>
        <v>77.142912313901164</v>
      </c>
      <c r="E26" s="660">
        <f>123.9/1.03574</f>
        <v>119.62461621642497</v>
      </c>
      <c r="F26" s="660">
        <f t="shared" si="0"/>
        <v>196.76752853032613</v>
      </c>
    </row>
    <row r="27" spans="1:6" ht="15.75" thickBot="1">
      <c r="A27" s="460" t="s">
        <v>970</v>
      </c>
      <c r="B27" s="498">
        <v>0.31</v>
      </c>
      <c r="C27" s="498">
        <f t="shared" si="2"/>
        <v>0.69</v>
      </c>
      <c r="D27" s="661">
        <f>SUM(D21:D26)</f>
        <v>438.44291231390116</v>
      </c>
      <c r="E27" s="661">
        <f>SUM(E21:E26)</f>
        <v>967.92461621642497</v>
      </c>
      <c r="F27" s="661">
        <f t="shared" si="0"/>
        <v>1406.3675285303261</v>
      </c>
    </row>
    <row r="29" spans="1:6">
      <c r="A29" s="656"/>
      <c r="B29" s="656"/>
      <c r="C29" s="656"/>
      <c r="D29" s="656"/>
      <c r="E29" s="656"/>
      <c r="F29" s="656"/>
    </row>
    <row r="30" spans="1:6">
      <c r="A30" s="628"/>
      <c r="B30" s="657"/>
      <c r="C30" s="657"/>
      <c r="D30" s="657"/>
      <c r="E30" s="604"/>
      <c r="F30" s="604"/>
    </row>
    <row r="31" spans="1:6">
      <c r="A31" s="628"/>
      <c r="B31" s="657"/>
      <c r="C31" s="657"/>
      <c r="D31" s="657"/>
      <c r="E31" s="604"/>
      <c r="F31" s="604"/>
    </row>
    <row r="32" spans="1:6">
      <c r="A32" s="628"/>
      <c r="B32" s="657"/>
      <c r="C32" s="657"/>
      <c r="D32" s="657"/>
      <c r="E32" s="604"/>
      <c r="F32" s="604"/>
    </row>
    <row r="33" spans="1:6">
      <c r="A33" s="628"/>
      <c r="B33" s="657"/>
      <c r="C33" s="657"/>
      <c r="D33" s="657"/>
      <c r="E33" s="604"/>
      <c r="F33" s="604"/>
    </row>
    <row r="34" spans="1:6">
      <c r="A34" s="628"/>
      <c r="B34" s="657"/>
      <c r="C34" s="657"/>
      <c r="D34" s="657"/>
      <c r="E34" s="604"/>
      <c r="F34" s="604"/>
    </row>
    <row r="35" spans="1:6">
      <c r="A35" s="628"/>
      <c r="B35" s="657"/>
      <c r="C35" s="657"/>
      <c r="D35" s="657"/>
      <c r="E35" s="604"/>
      <c r="F35" s="604"/>
    </row>
    <row r="36" spans="1:6">
      <c r="A36" s="627"/>
      <c r="B36" s="657"/>
      <c r="C36" s="657"/>
      <c r="D36" s="657"/>
      <c r="E36" s="604"/>
      <c r="F36" s="604"/>
    </row>
  </sheetData>
  <mergeCells count="1">
    <mergeCell ref="A18:F18"/>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C19"/>
  <sheetViews>
    <sheetView workbookViewId="0">
      <selection activeCell="G27" sqref="G27"/>
    </sheetView>
  </sheetViews>
  <sheetFormatPr baseColWidth="10" defaultRowHeight="15"/>
  <cols>
    <col min="1" max="1" width="4.42578125" customWidth="1"/>
    <col min="2" max="2" width="71" customWidth="1"/>
    <col min="3" max="3" width="22.42578125" customWidth="1"/>
  </cols>
  <sheetData>
    <row r="1" spans="1:3">
      <c r="A1" s="10" t="s">
        <v>83</v>
      </c>
    </row>
    <row r="2" spans="1:3" ht="15.75" thickBot="1"/>
    <row r="3" spans="1:3" ht="26.25">
      <c r="A3" s="812" t="s">
        <v>84</v>
      </c>
      <c r="B3" s="812"/>
      <c r="C3" s="308" t="s">
        <v>85</v>
      </c>
    </row>
    <row r="4" spans="1:3">
      <c r="A4" s="79" t="s">
        <v>86</v>
      </c>
      <c r="B4" s="80" t="s">
        <v>87</v>
      </c>
      <c r="C4" s="81">
        <v>667</v>
      </c>
    </row>
    <row r="5" spans="1:3">
      <c r="A5" s="79" t="s">
        <v>88</v>
      </c>
      <c r="B5" s="80" t="s">
        <v>89</v>
      </c>
      <c r="C5" s="81">
        <v>267</v>
      </c>
    </row>
    <row r="6" spans="1:3">
      <c r="A6" s="79" t="s">
        <v>90</v>
      </c>
      <c r="B6" s="80" t="s">
        <v>91</v>
      </c>
      <c r="C6" s="81">
        <v>681</v>
      </c>
    </row>
    <row r="7" spans="1:3">
      <c r="A7" s="79" t="s">
        <v>92</v>
      </c>
      <c r="B7" s="80" t="s">
        <v>93</v>
      </c>
      <c r="C7" s="81">
        <v>454</v>
      </c>
    </row>
    <row r="8" spans="1:3">
      <c r="A8" s="79" t="s">
        <v>94</v>
      </c>
      <c r="B8" s="80" t="s">
        <v>95</v>
      </c>
      <c r="C8" s="81">
        <v>311</v>
      </c>
    </row>
    <row r="9" spans="1:3">
      <c r="A9" s="79" t="s">
        <v>96</v>
      </c>
      <c r="B9" s="80" t="s">
        <v>97</v>
      </c>
      <c r="C9" s="81">
        <v>110</v>
      </c>
    </row>
    <row r="10" spans="1:3">
      <c r="A10" s="79" t="s">
        <v>98</v>
      </c>
      <c r="B10" s="80" t="s">
        <v>99</v>
      </c>
      <c r="C10" s="81">
        <v>508</v>
      </c>
    </row>
    <row r="11" spans="1:3">
      <c r="A11" s="79" t="s">
        <v>100</v>
      </c>
      <c r="B11" s="80" t="s">
        <v>101</v>
      </c>
      <c r="C11" s="81">
        <v>244</v>
      </c>
    </row>
    <row r="12" spans="1:3">
      <c r="A12" s="79" t="s">
        <v>102</v>
      </c>
      <c r="B12" s="80" t="s">
        <v>103</v>
      </c>
      <c r="C12" s="81">
        <v>240</v>
      </c>
    </row>
    <row r="13" spans="1:3">
      <c r="A13" s="79" t="s">
        <v>104</v>
      </c>
      <c r="B13" s="80" t="s">
        <v>105</v>
      </c>
      <c r="C13" s="81">
        <v>649</v>
      </c>
    </row>
    <row r="14" spans="1:3">
      <c r="A14" s="79" t="s">
        <v>106</v>
      </c>
      <c r="B14" s="80" t="s">
        <v>107</v>
      </c>
      <c r="C14" s="81">
        <v>159</v>
      </c>
    </row>
    <row r="15" spans="1:3">
      <c r="A15" s="79" t="s">
        <v>108</v>
      </c>
      <c r="B15" s="80" t="s">
        <v>109</v>
      </c>
      <c r="C15" s="81">
        <v>401</v>
      </c>
    </row>
    <row r="16" spans="1:3">
      <c r="A16" s="79" t="s">
        <v>110</v>
      </c>
      <c r="B16" s="80" t="s">
        <v>111</v>
      </c>
      <c r="C16" s="81">
        <v>307</v>
      </c>
    </row>
    <row r="17" spans="1:3">
      <c r="A17" s="107" t="s">
        <v>112</v>
      </c>
      <c r="B17" s="105" t="s">
        <v>113</v>
      </c>
      <c r="C17" s="360">
        <v>369</v>
      </c>
    </row>
    <row r="18" spans="1:3" ht="15.75" thickBot="1">
      <c r="A18" s="359"/>
      <c r="B18" s="71" t="s">
        <v>114</v>
      </c>
      <c r="C18" s="173">
        <v>5.367</v>
      </c>
    </row>
    <row r="19" spans="1:3" ht="48.75" customHeight="1">
      <c r="A19" s="813" t="s">
        <v>115</v>
      </c>
      <c r="B19" s="813"/>
      <c r="C19" s="813"/>
    </row>
  </sheetData>
  <mergeCells count="2">
    <mergeCell ref="A3:B3"/>
    <mergeCell ref="A19:C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D15"/>
  <sheetViews>
    <sheetView workbookViewId="0">
      <selection activeCell="G27" sqref="G27"/>
    </sheetView>
  </sheetViews>
  <sheetFormatPr baseColWidth="10" defaultRowHeight="15"/>
  <cols>
    <col min="1" max="1" width="31.140625" customWidth="1"/>
  </cols>
  <sheetData>
    <row r="1" spans="1:4">
      <c r="A1" s="10" t="s">
        <v>117</v>
      </c>
    </row>
    <row r="2" spans="1:4" ht="15.75" thickBot="1"/>
    <row r="3" spans="1:4" s="11" customFormat="1" ht="25.5">
      <c r="A3" s="90"/>
      <c r="B3" s="90" t="s">
        <v>118</v>
      </c>
      <c r="C3" s="90" t="s">
        <v>119</v>
      </c>
      <c r="D3" s="90" t="s">
        <v>120</v>
      </c>
    </row>
    <row r="4" spans="1:4" s="11" customFormat="1">
      <c r="A4" s="88" t="s">
        <v>121</v>
      </c>
      <c r="B4" s="371">
        <v>0.94399999999999995</v>
      </c>
      <c r="C4" s="371"/>
      <c r="D4" s="371">
        <v>5.6000000000000001E-2</v>
      </c>
    </row>
    <row r="5" spans="1:4" s="11" customFormat="1">
      <c r="A5" s="80" t="s">
        <v>18</v>
      </c>
      <c r="B5" s="372">
        <v>0.93700000000000006</v>
      </c>
      <c r="C5" s="372">
        <v>6.3E-2</v>
      </c>
      <c r="D5" s="372"/>
    </row>
    <row r="6" spans="1:4" s="11" customFormat="1">
      <c r="A6" s="80" t="s">
        <v>122</v>
      </c>
      <c r="B6" s="372">
        <v>0.9</v>
      </c>
      <c r="C6" s="372">
        <v>0.1</v>
      </c>
      <c r="D6" s="372"/>
    </row>
    <row r="7" spans="1:4" s="11" customFormat="1">
      <c r="A7" s="80" t="s">
        <v>16</v>
      </c>
      <c r="B7" s="372">
        <v>0.87</v>
      </c>
      <c r="C7" s="372"/>
      <c r="D7" s="372">
        <v>0.13</v>
      </c>
    </row>
    <row r="8" spans="1:4" s="11" customFormat="1">
      <c r="A8" s="80" t="s">
        <v>21</v>
      </c>
      <c r="B8" s="372">
        <v>0.83599999999999997</v>
      </c>
      <c r="C8" s="372"/>
      <c r="D8" s="372">
        <v>0.16400000000000001</v>
      </c>
    </row>
    <row r="9" spans="1:4" s="11" customFormat="1">
      <c r="A9" s="80" t="s">
        <v>123</v>
      </c>
      <c r="B9" s="372">
        <v>0.8</v>
      </c>
      <c r="C9" s="372"/>
      <c r="D9" s="372">
        <v>0.2</v>
      </c>
    </row>
    <row r="10" spans="1:4" s="11" customFormat="1">
      <c r="A10" s="80" t="s">
        <v>15</v>
      </c>
      <c r="B10" s="372">
        <v>0.75</v>
      </c>
      <c r="C10" s="372">
        <v>0.2</v>
      </c>
      <c r="D10" s="372">
        <v>0.05</v>
      </c>
    </row>
    <row r="11" spans="1:4" s="11" customFormat="1">
      <c r="A11" s="80" t="s">
        <v>124</v>
      </c>
      <c r="B11" s="372">
        <v>0.67</v>
      </c>
      <c r="C11" s="372"/>
      <c r="D11" s="372">
        <v>0.33</v>
      </c>
    </row>
    <row r="12" spans="1:4" s="11" customFormat="1">
      <c r="A12" s="80" t="s">
        <v>14</v>
      </c>
      <c r="B12" s="372">
        <v>0.65700000000000003</v>
      </c>
      <c r="C12" s="372">
        <v>5.7000000000000002E-2</v>
      </c>
      <c r="D12" s="372">
        <v>0.28599999999999998</v>
      </c>
    </row>
    <row r="13" spans="1:4" s="11" customFormat="1">
      <c r="A13" s="80" t="s">
        <v>70</v>
      </c>
      <c r="B13" s="372">
        <v>0.27500000000000002</v>
      </c>
      <c r="C13" s="372">
        <v>0.47599999999999998</v>
      </c>
      <c r="D13" s="372">
        <v>0.249</v>
      </c>
    </row>
    <row r="14" spans="1:4" s="11" customFormat="1" ht="15.75" thickBot="1">
      <c r="A14" s="87" t="s">
        <v>125</v>
      </c>
      <c r="B14" s="373"/>
      <c r="C14" s="373">
        <v>0.997</v>
      </c>
      <c r="D14" s="373">
        <v>3.0000000000000001E-3</v>
      </c>
    </row>
    <row r="15" spans="1:4" ht="38.25" customHeight="1">
      <c r="A15" s="804" t="s">
        <v>126</v>
      </c>
      <c r="B15" s="804"/>
      <c r="C15" s="804"/>
      <c r="D15" s="804"/>
    </row>
  </sheetData>
  <mergeCells count="1">
    <mergeCell ref="A15:D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E58"/>
  <sheetViews>
    <sheetView workbookViewId="0">
      <selection activeCell="G27" sqref="G27"/>
    </sheetView>
  </sheetViews>
  <sheetFormatPr baseColWidth="10" defaultColWidth="11.42578125" defaultRowHeight="12.75"/>
  <cols>
    <col min="1" max="5" width="18.85546875" style="2" customWidth="1"/>
    <col min="6" max="16384" width="11.42578125" style="2"/>
  </cols>
  <sheetData>
    <row r="1" spans="1:5">
      <c r="A1" s="10" t="s">
        <v>127</v>
      </c>
    </row>
    <row r="2" spans="1:5" ht="13.5" thickBot="1"/>
    <row r="3" spans="1:5">
      <c r="A3" s="809"/>
      <c r="B3" s="93" t="s">
        <v>128</v>
      </c>
      <c r="C3" s="93" t="s">
        <v>131</v>
      </c>
      <c r="D3" s="70" t="s">
        <v>133</v>
      </c>
      <c r="E3" s="70" t="s">
        <v>135</v>
      </c>
    </row>
    <row r="4" spans="1:5">
      <c r="A4" s="810"/>
      <c r="B4" s="60" t="s">
        <v>129</v>
      </c>
      <c r="C4" s="60" t="s">
        <v>132</v>
      </c>
      <c r="D4" s="94" t="s">
        <v>134</v>
      </c>
      <c r="E4" s="14" t="s">
        <v>136</v>
      </c>
    </row>
    <row r="5" spans="1:5">
      <c r="A5" s="810"/>
      <c r="B5" s="60" t="s">
        <v>130</v>
      </c>
      <c r="C5" s="60" t="s">
        <v>130</v>
      </c>
      <c r="D5" s="95"/>
      <c r="E5" s="14" t="s">
        <v>137</v>
      </c>
    </row>
    <row r="6" spans="1:5">
      <c r="A6" s="342" t="s">
        <v>16</v>
      </c>
      <c r="B6" s="342" t="s">
        <v>139</v>
      </c>
      <c r="C6" s="816" t="s">
        <v>141</v>
      </c>
      <c r="D6" s="816" t="s">
        <v>142</v>
      </c>
      <c r="E6" s="816" t="s">
        <v>143</v>
      </c>
    </row>
    <row r="7" spans="1:5" ht="25.5">
      <c r="A7" s="350" t="s">
        <v>138</v>
      </c>
      <c r="B7" s="350" t="s">
        <v>140</v>
      </c>
      <c r="C7" s="817"/>
      <c r="D7" s="817"/>
      <c r="E7" s="817"/>
    </row>
    <row r="8" spans="1:5">
      <c r="A8" s="815" t="s">
        <v>21</v>
      </c>
      <c r="B8" s="342" t="s">
        <v>144</v>
      </c>
      <c r="C8" s="342" t="s">
        <v>146</v>
      </c>
      <c r="D8" s="815" t="s">
        <v>148</v>
      </c>
      <c r="E8" s="818">
        <v>0</v>
      </c>
    </row>
    <row r="9" spans="1:5">
      <c r="A9" s="815"/>
      <c r="B9" s="350" t="s">
        <v>145</v>
      </c>
      <c r="C9" s="350" t="s">
        <v>147</v>
      </c>
      <c r="D9" s="815"/>
      <c r="E9" s="818"/>
    </row>
    <row r="10" spans="1:5">
      <c r="A10" s="815" t="s">
        <v>149</v>
      </c>
      <c r="B10" s="342" t="s">
        <v>150</v>
      </c>
      <c r="C10" s="816" t="s">
        <v>152</v>
      </c>
      <c r="D10" s="815" t="s">
        <v>153</v>
      </c>
      <c r="E10" s="815" t="s">
        <v>154</v>
      </c>
    </row>
    <row r="11" spans="1:5">
      <c r="A11" s="815"/>
      <c r="B11" s="350" t="s">
        <v>151</v>
      </c>
      <c r="C11" s="817"/>
      <c r="D11" s="815"/>
      <c r="E11" s="815"/>
    </row>
    <row r="12" spans="1:5">
      <c r="A12" s="815" t="s">
        <v>155</v>
      </c>
      <c r="B12" s="342" t="s">
        <v>156</v>
      </c>
      <c r="C12" s="815" t="s">
        <v>81</v>
      </c>
      <c r="D12" s="815"/>
      <c r="E12" s="815" t="s">
        <v>158</v>
      </c>
    </row>
    <row r="13" spans="1:5">
      <c r="A13" s="815"/>
      <c r="B13" s="350" t="s">
        <v>157</v>
      </c>
      <c r="C13" s="815"/>
      <c r="D13" s="815"/>
      <c r="E13" s="815"/>
    </row>
    <row r="14" spans="1:5">
      <c r="A14" s="815" t="s">
        <v>159</v>
      </c>
      <c r="B14" s="815" t="s">
        <v>160</v>
      </c>
      <c r="C14" s="815" t="s">
        <v>81</v>
      </c>
      <c r="D14" s="815"/>
      <c r="E14" s="342" t="s">
        <v>161</v>
      </c>
    </row>
    <row r="15" spans="1:5">
      <c r="A15" s="815"/>
      <c r="B15" s="815"/>
      <c r="C15" s="815"/>
      <c r="D15" s="815"/>
      <c r="E15" s="350" t="s">
        <v>162</v>
      </c>
    </row>
    <row r="16" spans="1:5">
      <c r="A16" s="68" t="s">
        <v>163</v>
      </c>
      <c r="B16" s="374" t="s">
        <v>164</v>
      </c>
      <c r="C16" s="68" t="s">
        <v>165</v>
      </c>
      <c r="D16" s="68" t="s">
        <v>166</v>
      </c>
      <c r="E16" s="68" t="s">
        <v>167</v>
      </c>
    </row>
    <row r="17" spans="1:5">
      <c r="A17" s="815" t="s">
        <v>168</v>
      </c>
      <c r="B17" s="342" t="s">
        <v>169</v>
      </c>
      <c r="C17" s="342" t="s">
        <v>171</v>
      </c>
      <c r="D17" s="815" t="s">
        <v>173</v>
      </c>
      <c r="E17" s="815" t="s">
        <v>174</v>
      </c>
    </row>
    <row r="18" spans="1:5">
      <c r="A18" s="815"/>
      <c r="B18" s="350" t="s">
        <v>170</v>
      </c>
      <c r="C18" s="350" t="s">
        <v>172</v>
      </c>
      <c r="D18" s="815"/>
      <c r="E18" s="815"/>
    </row>
    <row r="19" spans="1:5" ht="38.25">
      <c r="A19" s="68" t="s">
        <v>18</v>
      </c>
      <c r="B19" s="68" t="s">
        <v>175</v>
      </c>
      <c r="C19" s="68" t="s">
        <v>176</v>
      </c>
      <c r="D19" s="68"/>
      <c r="E19" s="68" t="s">
        <v>177</v>
      </c>
    </row>
    <row r="20" spans="1:5">
      <c r="A20" s="68" t="s">
        <v>13</v>
      </c>
      <c r="B20" s="68" t="s">
        <v>178</v>
      </c>
      <c r="C20" s="68" t="s">
        <v>179</v>
      </c>
      <c r="D20" s="68"/>
      <c r="E20" s="68" t="s">
        <v>81</v>
      </c>
    </row>
    <row r="21" spans="1:5">
      <c r="A21" s="68" t="s">
        <v>180</v>
      </c>
      <c r="B21" s="68" t="s">
        <v>181</v>
      </c>
      <c r="C21" s="68" t="s">
        <v>182</v>
      </c>
      <c r="D21" s="68" t="s">
        <v>183</v>
      </c>
      <c r="E21" s="68" t="s">
        <v>184</v>
      </c>
    </row>
    <row r="22" spans="1:5" ht="25.5">
      <c r="A22" s="815" t="s">
        <v>185</v>
      </c>
      <c r="B22" s="342" t="s">
        <v>186</v>
      </c>
      <c r="C22" s="342" t="s">
        <v>189</v>
      </c>
      <c r="D22" s="815" t="s">
        <v>190</v>
      </c>
      <c r="E22" s="342" t="s">
        <v>191</v>
      </c>
    </row>
    <row r="23" spans="1:5" ht="25.5">
      <c r="A23" s="815"/>
      <c r="B23" s="341" t="s">
        <v>187</v>
      </c>
      <c r="C23" s="341" t="s">
        <v>187</v>
      </c>
      <c r="D23" s="815"/>
      <c r="E23" s="341" t="s">
        <v>192</v>
      </c>
    </row>
    <row r="24" spans="1:5">
      <c r="A24" s="815"/>
      <c r="B24" s="350" t="s">
        <v>188</v>
      </c>
      <c r="C24" s="350" t="s">
        <v>188</v>
      </c>
      <c r="D24" s="815"/>
      <c r="E24" s="350" t="s">
        <v>193</v>
      </c>
    </row>
    <row r="25" spans="1:5">
      <c r="A25" s="68" t="s">
        <v>194</v>
      </c>
      <c r="B25" s="68" t="s">
        <v>195</v>
      </c>
      <c r="C25" s="68" t="s">
        <v>196</v>
      </c>
      <c r="D25" s="68"/>
      <c r="E25" s="68" t="s">
        <v>197</v>
      </c>
    </row>
    <row r="26" spans="1:5">
      <c r="A26" s="68" t="s">
        <v>198</v>
      </c>
      <c r="B26" s="68" t="s">
        <v>199</v>
      </c>
      <c r="C26" s="68" t="s">
        <v>200</v>
      </c>
      <c r="D26" s="68"/>
      <c r="E26" s="68" t="s">
        <v>201</v>
      </c>
    </row>
    <row r="27" spans="1:5">
      <c r="A27" s="815" t="s">
        <v>202</v>
      </c>
      <c r="B27" s="815" t="s">
        <v>203</v>
      </c>
      <c r="C27" s="342" t="s">
        <v>204</v>
      </c>
      <c r="D27" s="815"/>
      <c r="E27" s="815" t="s">
        <v>206</v>
      </c>
    </row>
    <row r="28" spans="1:5">
      <c r="A28" s="815"/>
      <c r="B28" s="815"/>
      <c r="C28" s="350" t="s">
        <v>205</v>
      </c>
      <c r="D28" s="815"/>
      <c r="E28" s="815"/>
    </row>
    <row r="29" spans="1:5">
      <c r="A29" s="815" t="s">
        <v>207</v>
      </c>
      <c r="B29" s="815" t="s">
        <v>208</v>
      </c>
      <c r="C29" s="342" t="s">
        <v>209</v>
      </c>
      <c r="D29" s="342" t="s">
        <v>212</v>
      </c>
      <c r="E29" s="342" t="s">
        <v>215</v>
      </c>
    </row>
    <row r="30" spans="1:5">
      <c r="A30" s="815"/>
      <c r="B30" s="815"/>
      <c r="C30" s="341" t="s">
        <v>210</v>
      </c>
      <c r="D30" s="341" t="s">
        <v>213</v>
      </c>
      <c r="E30" s="341" t="s">
        <v>216</v>
      </c>
    </row>
    <row r="31" spans="1:5">
      <c r="A31" s="815"/>
      <c r="B31" s="815"/>
      <c r="C31" s="350" t="s">
        <v>211</v>
      </c>
      <c r="D31" s="350" t="s">
        <v>214</v>
      </c>
      <c r="E31" s="375"/>
    </row>
    <row r="32" spans="1:5">
      <c r="A32" s="815" t="s">
        <v>17</v>
      </c>
      <c r="B32" s="3" t="s">
        <v>217</v>
      </c>
      <c r="C32" s="815" t="s">
        <v>219</v>
      </c>
      <c r="D32" s="815"/>
      <c r="E32" s="815" t="s">
        <v>220</v>
      </c>
    </row>
    <row r="33" spans="1:5">
      <c r="A33" s="815"/>
      <c r="B33" s="350" t="s">
        <v>218</v>
      </c>
      <c r="C33" s="815"/>
      <c r="D33" s="815"/>
      <c r="E33" s="815"/>
    </row>
    <row r="34" spans="1:5" ht="38.25">
      <c r="A34" s="68" t="s">
        <v>221</v>
      </c>
      <c r="B34" s="68" t="s">
        <v>222</v>
      </c>
      <c r="C34" s="68" t="s">
        <v>223</v>
      </c>
      <c r="D34" s="68"/>
      <c r="E34" s="68" t="s">
        <v>224</v>
      </c>
    </row>
    <row r="35" spans="1:5">
      <c r="A35" s="68" t="s">
        <v>24</v>
      </c>
      <c r="B35" s="68" t="s">
        <v>225</v>
      </c>
      <c r="C35" s="68" t="s">
        <v>226</v>
      </c>
      <c r="D35" s="68"/>
      <c r="E35" s="68" t="s">
        <v>227</v>
      </c>
    </row>
    <row r="36" spans="1:5">
      <c r="A36" s="68" t="s">
        <v>228</v>
      </c>
      <c r="B36" s="68" t="s">
        <v>229</v>
      </c>
      <c r="C36" s="68" t="s">
        <v>230</v>
      </c>
      <c r="D36" s="68" t="s">
        <v>231</v>
      </c>
      <c r="E36" s="68" t="s">
        <v>80</v>
      </c>
    </row>
    <row r="37" spans="1:5">
      <c r="A37" s="68" t="s">
        <v>232</v>
      </c>
      <c r="B37" s="68" t="s">
        <v>233</v>
      </c>
      <c r="C37" s="68" t="s">
        <v>234</v>
      </c>
      <c r="D37" s="68" t="s">
        <v>235</v>
      </c>
      <c r="E37" s="68" t="s">
        <v>236</v>
      </c>
    </row>
    <row r="38" spans="1:5">
      <c r="A38" s="815" t="s">
        <v>237</v>
      </c>
      <c r="B38" s="342" t="s">
        <v>238</v>
      </c>
      <c r="C38" s="342" t="s">
        <v>240</v>
      </c>
      <c r="D38" s="815"/>
      <c r="E38" s="815" t="s">
        <v>242</v>
      </c>
    </row>
    <row r="39" spans="1:5">
      <c r="A39" s="815"/>
      <c r="B39" s="350" t="s">
        <v>239</v>
      </c>
      <c r="C39" s="350" t="s">
        <v>241</v>
      </c>
      <c r="D39" s="815"/>
      <c r="E39" s="815"/>
    </row>
    <row r="40" spans="1:5">
      <c r="A40" s="815" t="s">
        <v>243</v>
      </c>
      <c r="B40" s="3" t="s">
        <v>244</v>
      </c>
      <c r="C40" s="342" t="s">
        <v>245</v>
      </c>
      <c r="D40" s="815"/>
      <c r="E40" s="815" t="s">
        <v>247</v>
      </c>
    </row>
    <row r="41" spans="1:5">
      <c r="A41" s="815"/>
      <c r="B41" s="350" t="s">
        <v>218</v>
      </c>
      <c r="C41" s="350" t="s">
        <v>246</v>
      </c>
      <c r="D41" s="815"/>
      <c r="E41" s="815"/>
    </row>
    <row r="42" spans="1:5" ht="25.5">
      <c r="A42" s="68" t="s">
        <v>19</v>
      </c>
      <c r="B42" s="68" t="s">
        <v>248</v>
      </c>
      <c r="C42" s="68" t="s">
        <v>249</v>
      </c>
      <c r="D42" s="68" t="s">
        <v>250</v>
      </c>
      <c r="E42" s="374" t="s">
        <v>251</v>
      </c>
    </row>
    <row r="43" spans="1:5">
      <c r="A43" s="68" t="s">
        <v>252</v>
      </c>
      <c r="B43" s="68" t="s">
        <v>253</v>
      </c>
      <c r="C43" s="68" t="s">
        <v>81</v>
      </c>
      <c r="D43" s="68"/>
      <c r="E43" s="68" t="s">
        <v>247</v>
      </c>
    </row>
    <row r="44" spans="1:5" ht="25.5">
      <c r="A44" s="68" t="s">
        <v>123</v>
      </c>
      <c r="B44" s="374" t="s">
        <v>254</v>
      </c>
      <c r="C44" s="68" t="s">
        <v>255</v>
      </c>
      <c r="D44" s="68"/>
      <c r="E44" s="68" t="s">
        <v>256</v>
      </c>
    </row>
    <row r="45" spans="1:5" ht="25.5">
      <c r="A45" s="68" t="s">
        <v>122</v>
      </c>
      <c r="B45" s="374" t="s">
        <v>257</v>
      </c>
      <c r="C45" s="68" t="s">
        <v>258</v>
      </c>
      <c r="D45" s="68" t="s">
        <v>259</v>
      </c>
      <c r="E45" s="68" t="s">
        <v>260</v>
      </c>
    </row>
    <row r="46" spans="1:5" ht="13.5" thickBot="1">
      <c r="A46" s="63" t="s">
        <v>261</v>
      </c>
      <c r="B46" s="63" t="s">
        <v>262</v>
      </c>
      <c r="C46" s="63" t="s">
        <v>263</v>
      </c>
      <c r="D46" s="63"/>
      <c r="E46" s="63" t="s">
        <v>264</v>
      </c>
    </row>
    <row r="47" spans="1:5">
      <c r="A47" s="814" t="s">
        <v>274</v>
      </c>
      <c r="B47" s="814"/>
      <c r="C47" s="814"/>
      <c r="D47" s="814"/>
      <c r="E47" s="814"/>
    </row>
    <row r="50" spans="1:1">
      <c r="A50" s="2" t="s">
        <v>265</v>
      </c>
    </row>
    <row r="51" spans="1:1">
      <c r="A51" s="2" t="s">
        <v>266</v>
      </c>
    </row>
    <row r="52" spans="1:1">
      <c r="A52" s="2" t="s">
        <v>267</v>
      </c>
    </row>
    <row r="53" spans="1:1">
      <c r="A53" s="2" t="s">
        <v>268</v>
      </c>
    </row>
    <row r="54" spans="1:1">
      <c r="A54" s="2" t="s">
        <v>269</v>
      </c>
    </row>
    <row r="55" spans="1:1">
      <c r="A55" s="2" t="s">
        <v>270</v>
      </c>
    </row>
    <row r="56" spans="1:1">
      <c r="A56" s="2" t="s">
        <v>271</v>
      </c>
    </row>
    <row r="57" spans="1:1">
      <c r="A57" s="2" t="s">
        <v>272</v>
      </c>
    </row>
    <row r="58" spans="1:1">
      <c r="A58" s="2" t="s">
        <v>273</v>
      </c>
    </row>
  </sheetData>
  <mergeCells count="41">
    <mergeCell ref="A3:A5"/>
    <mergeCell ref="C6:C7"/>
    <mergeCell ref="D6:D7"/>
    <mergeCell ref="E6:E7"/>
    <mergeCell ref="A8:A9"/>
    <mergeCell ref="D8:D9"/>
    <mergeCell ref="E8:E9"/>
    <mergeCell ref="A10:A11"/>
    <mergeCell ref="C10:C11"/>
    <mergeCell ref="D10:D11"/>
    <mergeCell ref="E10:E11"/>
    <mergeCell ref="A12:A13"/>
    <mergeCell ref="C12:C13"/>
    <mergeCell ref="D12:D13"/>
    <mergeCell ref="E12:E13"/>
    <mergeCell ref="A14:A15"/>
    <mergeCell ref="B14:B15"/>
    <mergeCell ref="C14:C15"/>
    <mergeCell ref="D14:D15"/>
    <mergeCell ref="A17:A18"/>
    <mergeCell ref="D17:D18"/>
    <mergeCell ref="E32:E33"/>
    <mergeCell ref="E17:E18"/>
    <mergeCell ref="A22:A24"/>
    <mergeCell ref="D22:D24"/>
    <mergeCell ref="A27:A28"/>
    <mergeCell ref="B27:B28"/>
    <mergeCell ref="D27:D28"/>
    <mergeCell ref="E27:E28"/>
    <mergeCell ref="A29:A31"/>
    <mergeCell ref="B29:B31"/>
    <mergeCell ref="A32:A33"/>
    <mergeCell ref="C32:C33"/>
    <mergeCell ref="D32:D33"/>
    <mergeCell ref="A47:E47"/>
    <mergeCell ref="A38:A39"/>
    <mergeCell ref="D38:D39"/>
    <mergeCell ref="E38:E39"/>
    <mergeCell ref="A40:A41"/>
    <mergeCell ref="D40:D41"/>
    <mergeCell ref="E40:E4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E22"/>
  <sheetViews>
    <sheetView workbookViewId="0">
      <selection activeCell="G27" sqref="G27"/>
    </sheetView>
  </sheetViews>
  <sheetFormatPr baseColWidth="10" defaultRowHeight="15"/>
  <cols>
    <col min="1" max="1" width="4.85546875" customWidth="1"/>
    <col min="2" max="2" width="34.28515625" customWidth="1"/>
  </cols>
  <sheetData>
    <row r="1" spans="1:5">
      <c r="A1" s="10" t="s">
        <v>275</v>
      </c>
    </row>
    <row r="2" spans="1:5" ht="15.75" thickBot="1"/>
    <row r="3" spans="1:5">
      <c r="A3" s="800"/>
      <c r="B3" s="820" t="s">
        <v>276</v>
      </c>
      <c r="C3" s="820" t="s">
        <v>78</v>
      </c>
      <c r="D3" s="820" t="s">
        <v>1172</v>
      </c>
      <c r="E3" s="820"/>
    </row>
    <row r="4" spans="1:5">
      <c r="A4" s="801"/>
      <c r="B4" s="821"/>
      <c r="C4" s="821"/>
      <c r="D4" s="822"/>
      <c r="E4" s="822"/>
    </row>
    <row r="5" spans="1:5">
      <c r="A5" s="97">
        <v>1</v>
      </c>
      <c r="B5" s="31" t="s">
        <v>277</v>
      </c>
      <c r="C5" s="31" t="s">
        <v>13</v>
      </c>
      <c r="D5" s="560">
        <v>57024</v>
      </c>
      <c r="E5" s="32">
        <v>0.08</v>
      </c>
    </row>
    <row r="6" spans="1:5">
      <c r="A6" s="27">
        <v>2</v>
      </c>
      <c r="B6" s="28" t="s">
        <v>278</v>
      </c>
      <c r="C6" s="28" t="s">
        <v>13</v>
      </c>
      <c r="D6" s="561">
        <v>38963</v>
      </c>
      <c r="E6" s="29">
        <v>0.05</v>
      </c>
    </row>
    <row r="7" spans="1:5">
      <c r="A7" s="27">
        <v>3</v>
      </c>
      <c r="B7" s="28" t="s">
        <v>279</v>
      </c>
      <c r="C7" s="28" t="s">
        <v>122</v>
      </c>
      <c r="D7" s="561">
        <v>38460</v>
      </c>
      <c r="E7" s="29">
        <v>0.05</v>
      </c>
    </row>
    <row r="8" spans="1:5">
      <c r="A8" s="27">
        <v>4</v>
      </c>
      <c r="B8" s="28" t="s">
        <v>280</v>
      </c>
      <c r="C8" s="28" t="s">
        <v>15</v>
      </c>
      <c r="D8" s="561">
        <v>35524</v>
      </c>
      <c r="E8" s="29">
        <v>0.05</v>
      </c>
    </row>
    <row r="9" spans="1:5">
      <c r="A9" s="27">
        <v>5</v>
      </c>
      <c r="B9" s="28" t="s">
        <v>281</v>
      </c>
      <c r="C9" s="28" t="s">
        <v>282</v>
      </c>
      <c r="D9" s="561">
        <v>34973</v>
      </c>
      <c r="E9" s="29">
        <v>0.05</v>
      </c>
    </row>
    <row r="10" spans="1:5">
      <c r="A10" s="27">
        <v>6</v>
      </c>
      <c r="B10" s="28" t="s">
        <v>283</v>
      </c>
      <c r="C10" s="28" t="s">
        <v>282</v>
      </c>
      <c r="D10" s="561">
        <v>34434</v>
      </c>
      <c r="E10" s="29">
        <v>0.05</v>
      </c>
    </row>
    <row r="11" spans="1:5">
      <c r="A11" s="27">
        <v>7</v>
      </c>
      <c r="B11" s="28" t="s">
        <v>284</v>
      </c>
      <c r="C11" s="28" t="s">
        <v>122</v>
      </c>
      <c r="D11" s="561">
        <v>32763</v>
      </c>
      <c r="E11" s="29">
        <v>0.04</v>
      </c>
    </row>
    <row r="12" spans="1:5">
      <c r="A12" s="27">
        <v>8</v>
      </c>
      <c r="B12" s="28" t="s">
        <v>285</v>
      </c>
      <c r="C12" s="28" t="s">
        <v>13</v>
      </c>
      <c r="D12" s="561">
        <v>26783</v>
      </c>
      <c r="E12" s="29">
        <v>0.04</v>
      </c>
    </row>
    <row r="13" spans="1:5">
      <c r="A13" s="27">
        <v>9</v>
      </c>
      <c r="B13" s="28" t="s">
        <v>286</v>
      </c>
      <c r="C13" s="28" t="s">
        <v>13</v>
      </c>
      <c r="D13" s="561">
        <v>20310</v>
      </c>
      <c r="E13" s="29">
        <v>0.03</v>
      </c>
    </row>
    <row r="14" spans="1:5">
      <c r="A14" s="27">
        <v>10</v>
      </c>
      <c r="B14" s="28" t="s">
        <v>287</v>
      </c>
      <c r="C14" s="28" t="s">
        <v>13</v>
      </c>
      <c r="D14" s="561">
        <v>19840</v>
      </c>
      <c r="E14" s="29">
        <v>0.03</v>
      </c>
    </row>
    <row r="15" spans="1:5">
      <c r="A15" s="27">
        <v>11</v>
      </c>
      <c r="B15" s="28" t="s">
        <v>288</v>
      </c>
      <c r="C15" s="28" t="s">
        <v>289</v>
      </c>
      <c r="D15" s="561">
        <v>15947</v>
      </c>
      <c r="E15" s="29">
        <v>0.02</v>
      </c>
    </row>
    <row r="16" spans="1:5">
      <c r="A16" s="27">
        <v>12</v>
      </c>
      <c r="B16" s="28" t="s">
        <v>290</v>
      </c>
      <c r="C16" s="28" t="s">
        <v>16</v>
      </c>
      <c r="D16" s="561">
        <v>15711</v>
      </c>
      <c r="E16" s="29">
        <v>0.02</v>
      </c>
    </row>
    <row r="17" spans="1:5">
      <c r="A17" s="27">
        <v>13</v>
      </c>
      <c r="B17" s="28" t="s">
        <v>291</v>
      </c>
      <c r="C17" s="28" t="s">
        <v>16</v>
      </c>
      <c r="D17" s="561">
        <v>15275</v>
      </c>
      <c r="E17" s="29">
        <v>0.02</v>
      </c>
    </row>
    <row r="18" spans="1:5">
      <c r="A18" s="27">
        <v>14</v>
      </c>
      <c r="B18" s="28" t="s">
        <v>292</v>
      </c>
      <c r="C18" s="28" t="s">
        <v>13</v>
      </c>
      <c r="D18" s="561">
        <v>15038</v>
      </c>
      <c r="E18" s="29">
        <v>0.02</v>
      </c>
    </row>
    <row r="19" spans="1:5">
      <c r="A19" s="98">
        <v>15</v>
      </c>
      <c r="B19" s="6" t="s">
        <v>293</v>
      </c>
      <c r="C19" s="6" t="s">
        <v>20</v>
      </c>
      <c r="D19" s="562">
        <v>14352</v>
      </c>
      <c r="E19" s="33">
        <v>0.02</v>
      </c>
    </row>
    <row r="20" spans="1:5">
      <c r="A20" s="76"/>
      <c r="B20" s="76" t="s">
        <v>294</v>
      </c>
      <c r="C20" s="76"/>
      <c r="D20" s="563">
        <v>415397</v>
      </c>
      <c r="E20" s="99">
        <v>0.55000000000000004</v>
      </c>
    </row>
    <row r="21" spans="1:5" ht="15.75" thickBot="1">
      <c r="A21" s="25"/>
      <c r="B21" s="25" t="s">
        <v>65</v>
      </c>
      <c r="C21" s="25"/>
      <c r="D21" s="564">
        <v>752022</v>
      </c>
      <c r="E21" s="30">
        <v>1</v>
      </c>
    </row>
    <row r="22" spans="1:5" ht="34.5" customHeight="1">
      <c r="A22" s="819" t="s">
        <v>295</v>
      </c>
      <c r="B22" s="819"/>
      <c r="C22" s="819"/>
      <c r="D22" s="819"/>
      <c r="E22" s="819"/>
    </row>
  </sheetData>
  <mergeCells count="5">
    <mergeCell ref="A22:E22"/>
    <mergeCell ref="A3:A4"/>
    <mergeCell ref="B3:B4"/>
    <mergeCell ref="C3:C4"/>
    <mergeCell ref="D3:E4"/>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21"/>
  <sheetViews>
    <sheetView workbookViewId="0">
      <selection activeCell="G27" sqref="G27"/>
    </sheetView>
  </sheetViews>
  <sheetFormatPr baseColWidth="10" defaultRowHeight="15"/>
  <cols>
    <col min="1" max="1" width="5.28515625" customWidth="1"/>
    <col min="2" max="2" width="20.140625" customWidth="1"/>
    <col min="3" max="3" width="21.7109375" customWidth="1"/>
    <col min="4" max="4" width="17.5703125" customWidth="1"/>
  </cols>
  <sheetData>
    <row r="1" spans="1:6">
      <c r="A1" s="10" t="s">
        <v>296</v>
      </c>
    </row>
    <row r="2" spans="1:6" ht="15.75" thickBot="1"/>
    <row r="3" spans="1:6" ht="27.75" customHeight="1">
      <c r="A3" s="85"/>
      <c r="B3" s="85" t="s">
        <v>297</v>
      </c>
      <c r="C3" s="85" t="s">
        <v>298</v>
      </c>
      <c r="D3" s="85" t="s">
        <v>299</v>
      </c>
      <c r="E3" s="823" t="s">
        <v>300</v>
      </c>
      <c r="F3" s="823"/>
    </row>
    <row r="4" spans="1:6">
      <c r="A4" s="88">
        <v>1</v>
      </c>
      <c r="B4" s="104" t="s">
        <v>301</v>
      </c>
      <c r="C4" s="104" t="s">
        <v>302</v>
      </c>
      <c r="D4" s="104" t="s">
        <v>303</v>
      </c>
      <c r="E4" s="595">
        <v>13288</v>
      </c>
      <c r="F4" s="376">
        <v>1.7999999999999999E-2</v>
      </c>
    </row>
    <row r="5" spans="1:6">
      <c r="A5" s="80">
        <v>2</v>
      </c>
      <c r="B5" s="102" t="s">
        <v>304</v>
      </c>
      <c r="C5" s="102" t="s">
        <v>305</v>
      </c>
      <c r="D5" s="102" t="s">
        <v>306</v>
      </c>
      <c r="E5" s="596">
        <v>9100</v>
      </c>
      <c r="F5" s="377">
        <v>1.2E-2</v>
      </c>
    </row>
    <row r="6" spans="1:6">
      <c r="A6" s="80">
        <v>3</v>
      </c>
      <c r="B6" s="102" t="s">
        <v>307</v>
      </c>
      <c r="C6" s="102" t="s">
        <v>308</v>
      </c>
      <c r="D6" s="102" t="s">
        <v>309</v>
      </c>
      <c r="E6" s="596">
        <v>8236</v>
      </c>
      <c r="F6" s="377">
        <v>1.0999999999999999E-2</v>
      </c>
    </row>
    <row r="7" spans="1:6" ht="25.5">
      <c r="A7" s="80">
        <v>4</v>
      </c>
      <c r="B7" s="102" t="s">
        <v>310</v>
      </c>
      <c r="C7" s="102" t="s">
        <v>311</v>
      </c>
      <c r="D7" s="102" t="s">
        <v>312</v>
      </c>
      <c r="E7" s="596">
        <v>8099</v>
      </c>
      <c r="F7" s="377">
        <v>1.0999999999999999E-2</v>
      </c>
    </row>
    <row r="8" spans="1:6">
      <c r="A8" s="80">
        <v>5</v>
      </c>
      <c r="B8" s="102" t="s">
        <v>313</v>
      </c>
      <c r="C8" s="102" t="s">
        <v>314</v>
      </c>
      <c r="D8" s="102" t="s">
        <v>309</v>
      </c>
      <c r="E8" s="596">
        <v>6012</v>
      </c>
      <c r="F8" s="377">
        <v>8.0000000000000002E-3</v>
      </c>
    </row>
    <row r="9" spans="1:6">
      <c r="A9" s="80">
        <v>6</v>
      </c>
      <c r="B9" s="102" t="s">
        <v>315</v>
      </c>
      <c r="C9" s="102" t="s">
        <v>316</v>
      </c>
      <c r="D9" s="102" t="s">
        <v>317</v>
      </c>
      <c r="E9" s="596">
        <v>5863</v>
      </c>
      <c r="F9" s="377">
        <v>8.0000000000000002E-3</v>
      </c>
    </row>
    <row r="10" spans="1:6" ht="25.5">
      <c r="A10" s="80">
        <v>7</v>
      </c>
      <c r="B10" s="102" t="s">
        <v>318</v>
      </c>
      <c r="C10" s="102" t="s">
        <v>319</v>
      </c>
      <c r="D10" s="102" t="s">
        <v>320</v>
      </c>
      <c r="E10" s="596">
        <v>5453</v>
      </c>
      <c r="F10" s="377">
        <v>7.0000000000000001E-3</v>
      </c>
    </row>
    <row r="11" spans="1:6" ht="25.5">
      <c r="A11" s="80">
        <v>8</v>
      </c>
      <c r="B11" s="102" t="s">
        <v>321</v>
      </c>
      <c r="C11" s="102" t="s">
        <v>302</v>
      </c>
      <c r="D11" s="102" t="s">
        <v>309</v>
      </c>
      <c r="E11" s="596">
        <v>5383</v>
      </c>
      <c r="F11" s="377">
        <v>7.0000000000000001E-3</v>
      </c>
    </row>
    <row r="12" spans="1:6">
      <c r="A12" s="80">
        <v>9</v>
      </c>
      <c r="B12" s="102" t="s">
        <v>322</v>
      </c>
      <c r="C12" s="102" t="s">
        <v>314</v>
      </c>
      <c r="D12" s="102" t="s">
        <v>323</v>
      </c>
      <c r="E12" s="596">
        <v>5357</v>
      </c>
      <c r="F12" s="377">
        <v>7.0000000000000001E-3</v>
      </c>
    </row>
    <row r="13" spans="1:6">
      <c r="A13" s="80">
        <v>10</v>
      </c>
      <c r="B13" s="102" t="s">
        <v>324</v>
      </c>
      <c r="C13" s="102" t="s">
        <v>316</v>
      </c>
      <c r="D13" s="102" t="s">
        <v>325</v>
      </c>
      <c r="E13" s="596">
        <v>5032</v>
      </c>
      <c r="F13" s="377">
        <v>7.0000000000000001E-3</v>
      </c>
    </row>
    <row r="14" spans="1:6">
      <c r="A14" s="80">
        <v>11</v>
      </c>
      <c r="B14" s="102" t="s">
        <v>326</v>
      </c>
      <c r="C14" s="102" t="s">
        <v>327</v>
      </c>
      <c r="D14" s="102" t="s">
        <v>328</v>
      </c>
      <c r="E14" s="596">
        <v>5015</v>
      </c>
      <c r="F14" s="377">
        <v>7.0000000000000001E-3</v>
      </c>
    </row>
    <row r="15" spans="1:6" ht="25.5">
      <c r="A15" s="80">
        <v>12</v>
      </c>
      <c r="B15" s="102" t="s">
        <v>329</v>
      </c>
      <c r="C15" s="102" t="s">
        <v>311</v>
      </c>
      <c r="D15" s="102" t="s">
        <v>330</v>
      </c>
      <c r="E15" s="596">
        <v>4986</v>
      </c>
      <c r="F15" s="377">
        <v>7.0000000000000001E-3</v>
      </c>
    </row>
    <row r="16" spans="1:6" ht="25.5">
      <c r="A16" s="80">
        <v>13</v>
      </c>
      <c r="B16" s="102" t="s">
        <v>331</v>
      </c>
      <c r="C16" s="102" t="s">
        <v>332</v>
      </c>
      <c r="D16" s="102" t="s">
        <v>333</v>
      </c>
      <c r="E16" s="596">
        <v>4681</v>
      </c>
      <c r="F16" s="377">
        <v>6.0000000000000001E-3</v>
      </c>
    </row>
    <row r="17" spans="1:6">
      <c r="A17" s="80">
        <v>14</v>
      </c>
      <c r="B17" s="102" t="s">
        <v>334</v>
      </c>
      <c r="C17" s="102" t="s">
        <v>314</v>
      </c>
      <c r="D17" s="102" t="s">
        <v>335</v>
      </c>
      <c r="E17" s="596">
        <v>4673</v>
      </c>
      <c r="F17" s="377">
        <v>6.0000000000000001E-3</v>
      </c>
    </row>
    <row r="18" spans="1:6">
      <c r="A18" s="105">
        <v>15</v>
      </c>
      <c r="B18" s="106" t="s">
        <v>336</v>
      </c>
      <c r="C18" s="106" t="s">
        <v>305</v>
      </c>
      <c r="D18" s="106" t="s">
        <v>337</v>
      </c>
      <c r="E18" s="597">
        <v>4572</v>
      </c>
      <c r="F18" s="378">
        <v>6.0000000000000001E-3</v>
      </c>
    </row>
    <row r="19" spans="1:6">
      <c r="A19" s="105"/>
      <c r="B19" s="107" t="s">
        <v>47</v>
      </c>
      <c r="C19" s="108"/>
      <c r="D19" s="107"/>
      <c r="E19" s="598">
        <v>95750</v>
      </c>
      <c r="F19" s="379">
        <v>0.127</v>
      </c>
    </row>
    <row r="20" spans="1:6" ht="15.75" thickBot="1">
      <c r="A20" s="87"/>
      <c r="B20" s="86" t="s">
        <v>2</v>
      </c>
      <c r="C20" s="109"/>
      <c r="D20" s="86"/>
      <c r="E20" s="599">
        <v>752022</v>
      </c>
      <c r="F20" s="380">
        <v>1</v>
      </c>
    </row>
    <row r="21" spans="1:6" ht="32.25" customHeight="1">
      <c r="A21" s="824" t="s">
        <v>338</v>
      </c>
      <c r="B21" s="824"/>
      <c r="C21" s="824"/>
      <c r="D21" s="824"/>
      <c r="E21" s="824"/>
      <c r="F21" s="824"/>
    </row>
  </sheetData>
  <mergeCells count="2">
    <mergeCell ref="E3:F3"/>
    <mergeCell ref="A21:F21"/>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B11"/>
  <sheetViews>
    <sheetView workbookViewId="0">
      <selection activeCell="G27" sqref="G27"/>
    </sheetView>
  </sheetViews>
  <sheetFormatPr baseColWidth="10" defaultRowHeight="15"/>
  <cols>
    <col min="1" max="1" width="30.140625" customWidth="1"/>
  </cols>
  <sheetData>
    <row r="1" spans="1:2">
      <c r="A1" s="83" t="s">
        <v>339</v>
      </c>
    </row>
    <row r="2" spans="1:2" ht="15.75" thickBot="1"/>
    <row r="3" spans="1:2">
      <c r="A3" s="823" t="s">
        <v>340</v>
      </c>
      <c r="B3" s="823"/>
    </row>
    <row r="4" spans="1:2">
      <c r="A4" s="825" t="s">
        <v>341</v>
      </c>
      <c r="B4" s="825"/>
    </row>
    <row r="5" spans="1:2">
      <c r="A5" s="104" t="s">
        <v>342</v>
      </c>
      <c r="B5" s="113">
        <v>0.21</v>
      </c>
    </row>
    <row r="6" spans="1:2" ht="25.5">
      <c r="A6" s="102" t="s">
        <v>343</v>
      </c>
      <c r="B6" s="111">
        <v>0.2</v>
      </c>
    </row>
    <row r="7" spans="1:2" ht="25.5">
      <c r="A7" s="102" t="s">
        <v>344</v>
      </c>
      <c r="B7" s="111">
        <v>0.18</v>
      </c>
    </row>
    <row r="8" spans="1:2">
      <c r="A8" s="102" t="s">
        <v>345</v>
      </c>
      <c r="B8" s="111">
        <v>0.11</v>
      </c>
    </row>
    <row r="9" spans="1:2">
      <c r="A9" s="102" t="s">
        <v>346</v>
      </c>
      <c r="B9" s="111">
        <v>0.01</v>
      </c>
    </row>
    <row r="10" spans="1:2" ht="15.75" thickBot="1">
      <c r="A10" s="100" t="s">
        <v>347</v>
      </c>
      <c r="B10" s="112">
        <v>0.02</v>
      </c>
    </row>
    <row r="11" spans="1:2" ht="30.75" customHeight="1">
      <c r="A11" s="826" t="s">
        <v>348</v>
      </c>
      <c r="B11" s="826"/>
    </row>
  </sheetData>
  <mergeCells count="3">
    <mergeCell ref="A3:B3"/>
    <mergeCell ref="A4:B4"/>
    <mergeCell ref="A11:B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15"/>
  <sheetViews>
    <sheetView workbookViewId="0">
      <selection activeCell="G27" sqref="G27"/>
    </sheetView>
  </sheetViews>
  <sheetFormatPr baseColWidth="10" defaultRowHeight="15"/>
  <cols>
    <col min="1" max="1" width="45.42578125" customWidth="1"/>
  </cols>
  <sheetData>
    <row r="1" spans="1:1">
      <c r="A1" s="10" t="s">
        <v>349</v>
      </c>
    </row>
    <row r="2" spans="1:1" ht="15.75" thickBot="1"/>
    <row r="3" spans="1:1" s="34" customFormat="1">
      <c r="A3" s="114" t="s">
        <v>350</v>
      </c>
    </row>
    <row r="4" spans="1:1" s="34" customFormat="1">
      <c r="A4" s="88" t="s">
        <v>351</v>
      </c>
    </row>
    <row r="5" spans="1:1" s="34" customFormat="1">
      <c r="A5" s="80" t="s">
        <v>352</v>
      </c>
    </row>
    <row r="6" spans="1:1" s="34" customFormat="1">
      <c r="A6" s="80" t="s">
        <v>353</v>
      </c>
    </row>
    <row r="7" spans="1:1" s="34" customFormat="1">
      <c r="A7" s="80" t="s">
        <v>327</v>
      </c>
    </row>
    <row r="8" spans="1:1" s="34" customFormat="1">
      <c r="A8" s="80" t="s">
        <v>354</v>
      </c>
    </row>
    <row r="9" spans="1:1" s="34" customFormat="1">
      <c r="A9" s="80" t="s">
        <v>355</v>
      </c>
    </row>
    <row r="10" spans="1:1" s="34" customFormat="1">
      <c r="A10" s="80" t="s">
        <v>356</v>
      </c>
    </row>
    <row r="11" spans="1:1" s="34" customFormat="1">
      <c r="A11" s="80" t="s">
        <v>316</v>
      </c>
    </row>
    <row r="12" spans="1:1" s="34" customFormat="1">
      <c r="A12" s="80" t="s">
        <v>357</v>
      </c>
    </row>
    <row r="13" spans="1:1" s="34" customFormat="1" ht="15.75" thickBot="1">
      <c r="A13" s="101" t="s">
        <v>358</v>
      </c>
    </row>
    <row r="14" spans="1:1" s="34" customFormat="1">
      <c r="A14" s="827" t="s">
        <v>359</v>
      </c>
    </row>
    <row r="15" spans="1:1">
      <c r="A15" s="794"/>
    </row>
  </sheetData>
  <mergeCells count="1">
    <mergeCell ref="A14:A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E16"/>
  <sheetViews>
    <sheetView workbookViewId="0">
      <selection activeCell="G27" sqref="G27"/>
    </sheetView>
  </sheetViews>
  <sheetFormatPr baseColWidth="10" defaultRowHeight="15"/>
  <cols>
    <col min="3" max="3" width="13.7109375" bestFit="1" customWidth="1"/>
    <col min="4" max="4" width="12.7109375" bestFit="1" customWidth="1"/>
    <col min="5" max="5" width="13.7109375" bestFit="1" customWidth="1"/>
  </cols>
  <sheetData>
    <row r="1" spans="1:5">
      <c r="A1" s="10" t="s">
        <v>360</v>
      </c>
    </row>
    <row r="2" spans="1:5" ht="15.75" thickBot="1"/>
    <row r="3" spans="1:5">
      <c r="A3" s="445"/>
      <c r="B3" s="445"/>
      <c r="C3" s="800" t="s">
        <v>1325</v>
      </c>
      <c r="D3" s="800"/>
      <c r="E3" s="800"/>
    </row>
    <row r="4" spans="1:5" ht="25.5">
      <c r="A4" s="449" t="s">
        <v>361</v>
      </c>
      <c r="B4" s="449" t="s">
        <v>362</v>
      </c>
      <c r="C4" s="449" t="s">
        <v>363</v>
      </c>
      <c r="D4" s="449" t="s">
        <v>70</v>
      </c>
      <c r="E4" s="449" t="s">
        <v>364</v>
      </c>
    </row>
    <row r="5" spans="1:5">
      <c r="A5" s="455" t="s">
        <v>365</v>
      </c>
      <c r="B5" s="455" t="s">
        <v>289</v>
      </c>
      <c r="C5" s="586">
        <v>4643831</v>
      </c>
      <c r="D5" s="586">
        <v>1986858</v>
      </c>
      <c r="E5" s="586">
        <v>7898242</v>
      </c>
    </row>
    <row r="6" spans="1:5" ht="26.25">
      <c r="A6" s="457" t="s">
        <v>366</v>
      </c>
      <c r="B6" s="457" t="s">
        <v>16</v>
      </c>
      <c r="C6" s="588">
        <v>2797440</v>
      </c>
      <c r="D6" s="588">
        <v>1807573</v>
      </c>
      <c r="E6" s="588">
        <v>7410204</v>
      </c>
    </row>
    <row r="7" spans="1:5">
      <c r="A7" s="457" t="s">
        <v>367</v>
      </c>
      <c r="B7" s="457" t="s">
        <v>16</v>
      </c>
      <c r="C7" s="588">
        <v>1399812</v>
      </c>
      <c r="D7" s="588" t="s">
        <v>368</v>
      </c>
      <c r="E7" s="588">
        <v>1896222</v>
      </c>
    </row>
    <row r="8" spans="1:5">
      <c r="A8" s="457" t="s">
        <v>369</v>
      </c>
      <c r="B8" s="457" t="s">
        <v>13</v>
      </c>
      <c r="C8" s="588">
        <v>1371975</v>
      </c>
      <c r="D8" s="588">
        <v>8934</v>
      </c>
      <c r="E8" s="588">
        <v>2152356</v>
      </c>
    </row>
    <row r="9" spans="1:5">
      <c r="A9" s="457" t="s">
        <v>370</v>
      </c>
      <c r="B9" s="457" t="s">
        <v>13</v>
      </c>
      <c r="C9" s="588">
        <v>1164925</v>
      </c>
      <c r="D9" s="588">
        <v>1726179</v>
      </c>
      <c r="E9" s="588">
        <v>19677792</v>
      </c>
    </row>
    <row r="10" spans="1:5">
      <c r="A10" s="457" t="s">
        <v>371</v>
      </c>
      <c r="B10" s="457" t="s">
        <v>372</v>
      </c>
      <c r="C10" s="588">
        <v>681026</v>
      </c>
      <c r="D10" s="588">
        <v>465840</v>
      </c>
      <c r="E10" s="588">
        <v>2116263</v>
      </c>
    </row>
    <row r="11" spans="1:5" ht="26.25">
      <c r="A11" s="457" t="s">
        <v>373</v>
      </c>
      <c r="B11" s="457" t="s">
        <v>374</v>
      </c>
      <c r="C11" s="588">
        <v>467860</v>
      </c>
      <c r="D11" s="588" t="s">
        <v>793</v>
      </c>
      <c r="E11" s="588">
        <v>701211</v>
      </c>
    </row>
    <row r="12" spans="1:5" ht="26.25">
      <c r="A12" s="457" t="s">
        <v>375</v>
      </c>
      <c r="B12" s="457" t="s">
        <v>202</v>
      </c>
      <c r="C12" s="588">
        <v>431263</v>
      </c>
      <c r="D12" s="588">
        <v>20</v>
      </c>
      <c r="E12" s="588">
        <v>831985</v>
      </c>
    </row>
    <row r="13" spans="1:5">
      <c r="A13" s="457" t="s">
        <v>376</v>
      </c>
      <c r="B13" s="457" t="s">
        <v>377</v>
      </c>
      <c r="C13" s="588">
        <v>386743</v>
      </c>
      <c r="D13" s="588">
        <v>143</v>
      </c>
      <c r="E13" s="588">
        <v>774020</v>
      </c>
    </row>
    <row r="14" spans="1:5">
      <c r="A14" s="456" t="s">
        <v>378</v>
      </c>
      <c r="B14" s="456" t="s">
        <v>379</v>
      </c>
      <c r="C14" s="589">
        <v>325401</v>
      </c>
      <c r="D14" s="589">
        <v>392756</v>
      </c>
      <c r="E14" s="589">
        <v>1619452</v>
      </c>
    </row>
    <row r="15" spans="1:5" ht="15.75" thickBot="1">
      <c r="A15" s="25" t="s">
        <v>2</v>
      </c>
      <c r="B15" s="25"/>
      <c r="C15" s="593">
        <f>SUM(C5:C14)</f>
        <v>13670276</v>
      </c>
      <c r="D15" s="593">
        <f>SUM(D5:D14)</f>
        <v>6388303</v>
      </c>
      <c r="E15" s="593">
        <f>SUM(E5:E14)</f>
        <v>45077747</v>
      </c>
    </row>
    <row r="16" spans="1:5" ht="47.25" customHeight="1">
      <c r="A16" s="828" t="s">
        <v>1326</v>
      </c>
      <c r="B16" s="828"/>
      <c r="C16" s="828"/>
      <c r="D16" s="828"/>
      <c r="E16" s="828"/>
    </row>
  </sheetData>
  <mergeCells count="2">
    <mergeCell ref="C3:E3"/>
    <mergeCell ref="A16:E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D12"/>
  <sheetViews>
    <sheetView workbookViewId="0">
      <selection activeCell="G27" sqref="G27"/>
    </sheetView>
  </sheetViews>
  <sheetFormatPr baseColWidth="10" defaultRowHeight="15"/>
  <cols>
    <col min="1" max="1" width="22.42578125" customWidth="1"/>
    <col min="2" max="2" width="22.28515625" customWidth="1"/>
    <col min="3" max="3" width="16.42578125" customWidth="1"/>
    <col min="4" max="4" width="11.5703125" customWidth="1"/>
  </cols>
  <sheetData>
    <row r="1" spans="1:4">
      <c r="A1" s="10" t="s">
        <v>380</v>
      </c>
    </row>
    <row r="2" spans="1:4" ht="15.75" thickBot="1"/>
    <row r="3" spans="1:4" ht="15.75">
      <c r="A3" s="549"/>
      <c r="B3" s="812" t="s">
        <v>1330</v>
      </c>
      <c r="C3" s="812"/>
      <c r="D3" s="812"/>
    </row>
    <row r="4" spans="1:4" ht="25.5">
      <c r="A4" s="449" t="s">
        <v>381</v>
      </c>
      <c r="B4" s="821" t="s">
        <v>383</v>
      </c>
      <c r="C4" s="821" t="s">
        <v>363</v>
      </c>
      <c r="D4" s="821" t="s">
        <v>364</v>
      </c>
    </row>
    <row r="5" spans="1:4">
      <c r="A5" s="449" t="s">
        <v>382</v>
      </c>
      <c r="B5" s="821"/>
      <c r="C5" s="821"/>
      <c r="D5" s="821"/>
    </row>
    <row r="6" spans="1:4">
      <c r="A6" s="455" t="s">
        <v>384</v>
      </c>
      <c r="B6" s="455" t="s">
        <v>385</v>
      </c>
      <c r="C6" s="600">
        <v>763383.57550000004</v>
      </c>
      <c r="D6" s="600">
        <v>1193804.176</v>
      </c>
    </row>
    <row r="7" spans="1:4" ht="14.25" customHeight="1">
      <c r="A7" s="583" t="s">
        <v>386</v>
      </c>
      <c r="B7" s="583" t="s">
        <v>387</v>
      </c>
      <c r="C7" s="601">
        <v>536491.81850000005</v>
      </c>
      <c r="D7" s="601">
        <v>775194.54450000008</v>
      </c>
    </row>
    <row r="8" spans="1:4">
      <c r="A8" s="457" t="s">
        <v>388</v>
      </c>
      <c r="B8" s="457" t="s">
        <v>389</v>
      </c>
      <c r="C8" s="601">
        <v>149025.429</v>
      </c>
      <c r="D8" s="601">
        <v>406576.64150000003</v>
      </c>
    </row>
    <row r="9" spans="1:4">
      <c r="A9" s="457" t="s">
        <v>390</v>
      </c>
      <c r="B9" s="457" t="s">
        <v>391</v>
      </c>
      <c r="C9" s="601">
        <v>134944.91200000001</v>
      </c>
      <c r="D9" s="601">
        <v>290691.27299999999</v>
      </c>
    </row>
    <row r="10" spans="1:4">
      <c r="A10" s="456" t="s">
        <v>392</v>
      </c>
      <c r="B10" s="456" t="s">
        <v>393</v>
      </c>
      <c r="C10" s="602">
        <v>109672.89200000001</v>
      </c>
      <c r="D10" s="602">
        <v>115056.216</v>
      </c>
    </row>
    <row r="11" spans="1:4" ht="16.5" thickBot="1">
      <c r="A11" s="548"/>
      <c r="B11" s="25" t="s">
        <v>2</v>
      </c>
      <c r="C11" s="603">
        <v>1693518.6270000001</v>
      </c>
      <c r="D11" s="603">
        <v>2781322.8510000003</v>
      </c>
    </row>
    <row r="12" spans="1:4">
      <c r="A12" s="829" t="s">
        <v>394</v>
      </c>
      <c r="B12" s="829"/>
      <c r="C12" s="829"/>
      <c r="D12" s="829"/>
    </row>
  </sheetData>
  <mergeCells count="5">
    <mergeCell ref="B4:B5"/>
    <mergeCell ref="C4:C5"/>
    <mergeCell ref="D4:D5"/>
    <mergeCell ref="A12:D12"/>
    <mergeCell ref="B3:D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I7"/>
  <sheetViews>
    <sheetView workbookViewId="0">
      <selection activeCell="G27" sqref="G27"/>
    </sheetView>
  </sheetViews>
  <sheetFormatPr baseColWidth="10" defaultRowHeight="15"/>
  <cols>
    <col min="1" max="1" width="42.85546875" customWidth="1"/>
    <col min="2" max="9" width="6.85546875" customWidth="1"/>
  </cols>
  <sheetData>
    <row r="1" spans="1:9">
      <c r="A1" s="10" t="s">
        <v>395</v>
      </c>
    </row>
    <row r="2" spans="1:9" ht="15.75" thickBot="1"/>
    <row r="3" spans="1:9">
      <c r="A3" s="70" t="s">
        <v>396</v>
      </c>
      <c r="B3" s="44">
        <v>2002</v>
      </c>
      <c r="C3" s="44">
        <v>2003</v>
      </c>
      <c r="D3" s="44">
        <v>2004</v>
      </c>
      <c r="E3" s="44">
        <v>2005</v>
      </c>
      <c r="F3" s="44">
        <v>2006</v>
      </c>
      <c r="G3" s="44">
        <v>2007</v>
      </c>
      <c r="H3" s="44">
        <v>2008</v>
      </c>
      <c r="I3" s="44">
        <v>2009</v>
      </c>
    </row>
    <row r="4" spans="1:9">
      <c r="A4" s="65" t="s">
        <v>397</v>
      </c>
      <c r="B4" s="584">
        <v>433</v>
      </c>
      <c r="C4" s="584">
        <v>499</v>
      </c>
      <c r="D4" s="584">
        <v>559</v>
      </c>
      <c r="E4" s="584">
        <v>605</v>
      </c>
      <c r="F4" s="584">
        <v>649</v>
      </c>
      <c r="G4" s="584">
        <v>717</v>
      </c>
      <c r="H4" s="584">
        <v>781</v>
      </c>
      <c r="I4" s="584">
        <v>808</v>
      </c>
    </row>
    <row r="5" spans="1:9">
      <c r="A5" s="62" t="s">
        <v>398</v>
      </c>
      <c r="B5" s="585">
        <v>515</v>
      </c>
      <c r="C5" s="585">
        <v>562</v>
      </c>
      <c r="D5" s="585">
        <v>605</v>
      </c>
      <c r="E5" s="585">
        <v>650</v>
      </c>
      <c r="F5" s="585">
        <v>694</v>
      </c>
      <c r="G5" s="585">
        <v>742</v>
      </c>
      <c r="H5" s="585">
        <v>782</v>
      </c>
      <c r="I5" s="585">
        <v>837</v>
      </c>
    </row>
    <row r="6" spans="1:9" ht="27" thickBot="1">
      <c r="A6" s="63" t="s">
        <v>399</v>
      </c>
      <c r="B6" s="381">
        <v>9.0999999999999998E-2</v>
      </c>
      <c r="C6" s="381">
        <v>9.0999999999999998E-2</v>
      </c>
      <c r="D6" s="381">
        <v>7.6999999999999999E-2</v>
      </c>
      <c r="E6" s="381">
        <v>7.2999999999999995E-2</v>
      </c>
      <c r="F6" s="381">
        <v>6.8000000000000005E-2</v>
      </c>
      <c r="G6" s="381">
        <v>6.8000000000000005E-2</v>
      </c>
      <c r="H6" s="381">
        <v>5.5E-2</v>
      </c>
      <c r="I6" s="381">
        <v>7.0000000000000007E-2</v>
      </c>
    </row>
    <row r="7" spans="1:9">
      <c r="A7" s="24" t="s">
        <v>400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8"/>
  <sheetViews>
    <sheetView workbookViewId="0">
      <selection activeCell="G27" sqref="G27"/>
    </sheetView>
  </sheetViews>
  <sheetFormatPr baseColWidth="10" defaultColWidth="11.42578125" defaultRowHeight="12.75"/>
  <cols>
    <col min="1" max="1" width="24.5703125" style="2" customWidth="1"/>
    <col min="2" max="4" width="14.7109375" style="2" customWidth="1"/>
    <col min="5" max="5" width="17.5703125" style="2" customWidth="1"/>
    <col min="6" max="16384" width="11.42578125" style="2"/>
  </cols>
  <sheetData>
    <row r="1" spans="1:1">
      <c r="A1" s="463" t="s">
        <v>27</v>
      </c>
    </row>
    <row r="18" spans="1:5">
      <c r="A18" s="458"/>
      <c r="B18" s="458"/>
      <c r="C18" s="458"/>
      <c r="D18" s="458"/>
    </row>
    <row r="19" spans="1:5">
      <c r="A19" s="785" t="s">
        <v>1284</v>
      </c>
      <c r="B19" s="785"/>
      <c r="C19" s="785"/>
      <c r="D19" s="785"/>
    </row>
    <row r="20" spans="1:5" ht="13.5" thickBot="1">
      <c r="E20" s="458" t="s">
        <v>1276</v>
      </c>
    </row>
    <row r="21" spans="1:5" ht="27.75" customHeight="1">
      <c r="A21" s="399" t="s">
        <v>1281</v>
      </c>
      <c r="B21" s="399" t="s">
        <v>1277</v>
      </c>
      <c r="C21" s="399" t="s">
        <v>1278</v>
      </c>
      <c r="D21" s="399" t="s">
        <v>526</v>
      </c>
      <c r="E21" s="399" t="s">
        <v>1279</v>
      </c>
    </row>
    <row r="22" spans="1:5">
      <c r="A22" s="472" t="s">
        <v>985</v>
      </c>
      <c r="B22" s="473">
        <v>0.66469999999999996</v>
      </c>
      <c r="C22" s="473">
        <v>0.27039999999999997</v>
      </c>
      <c r="D22" s="473">
        <v>6.4899999999999999E-2</v>
      </c>
      <c r="E22" s="474">
        <v>287304027</v>
      </c>
    </row>
    <row r="23" spans="1:5">
      <c r="A23" s="464" t="s">
        <v>986</v>
      </c>
      <c r="B23" s="465">
        <v>0.4758</v>
      </c>
      <c r="C23" s="465">
        <v>0.43759999999999999</v>
      </c>
      <c r="D23" s="465">
        <v>8.6599999999999996E-2</v>
      </c>
      <c r="E23" s="466">
        <v>189265239</v>
      </c>
    </row>
    <row r="24" spans="1:5">
      <c r="A24" s="464" t="s">
        <v>987</v>
      </c>
      <c r="B24" s="465">
        <v>0.48020000000000002</v>
      </c>
      <c r="C24" s="465">
        <v>0.46450000000000002</v>
      </c>
      <c r="D24" s="465">
        <v>5.5300000000000002E-2</v>
      </c>
      <c r="E24" s="466">
        <v>348812882</v>
      </c>
    </row>
    <row r="25" spans="1:5">
      <c r="A25" s="464" t="s">
        <v>988</v>
      </c>
      <c r="B25" s="465">
        <v>0.50869999999999993</v>
      </c>
      <c r="C25" s="465">
        <v>0.41869999999999996</v>
      </c>
      <c r="D25" s="465">
        <v>7.2599999999999998E-2</v>
      </c>
      <c r="E25" s="466">
        <v>224483360</v>
      </c>
    </row>
    <row r="26" spans="1:5">
      <c r="A26" s="464" t="s">
        <v>989</v>
      </c>
      <c r="B26" s="465">
        <v>0.46619999999999995</v>
      </c>
      <c r="C26" s="465">
        <v>0.42020000000000002</v>
      </c>
      <c r="D26" s="465">
        <v>0.1137</v>
      </c>
      <c r="E26" s="466">
        <v>109805348</v>
      </c>
    </row>
    <row r="27" spans="1:5">
      <c r="A27" s="464" t="s">
        <v>990</v>
      </c>
      <c r="B27" s="465">
        <v>0.61880000000000002</v>
      </c>
      <c r="C27" s="465">
        <v>0.316</v>
      </c>
      <c r="D27" s="465">
        <v>6.5199999999999994E-2</v>
      </c>
      <c r="E27" s="466">
        <v>193487767</v>
      </c>
    </row>
    <row r="28" spans="1:5" ht="13.5" thickBot="1">
      <c r="A28" s="467" t="s">
        <v>1280</v>
      </c>
      <c r="B28" s="468">
        <f>+B38/$E$28</f>
        <v>0.54216814615731845</v>
      </c>
      <c r="C28" s="468">
        <f t="shared" ref="C28:D28" si="0">+C38/$E$28</f>
        <v>0.38709917426273538</v>
      </c>
      <c r="D28" s="468">
        <f t="shared" si="0"/>
        <v>7.0740794323194439E-2</v>
      </c>
      <c r="E28" s="469">
        <f>SUM(E22:E27)</f>
        <v>1353158623</v>
      </c>
    </row>
    <row r="30" spans="1:5" ht="13.5" thickBot="1">
      <c r="E30" s="2" t="s">
        <v>1276</v>
      </c>
    </row>
    <row r="31" spans="1:5" ht="29.25" customHeight="1">
      <c r="A31" s="399" t="s">
        <v>1281</v>
      </c>
      <c r="B31" s="399" t="s">
        <v>1277</v>
      </c>
      <c r="C31" s="399" t="s">
        <v>1278</v>
      </c>
      <c r="D31" s="399" t="s">
        <v>526</v>
      </c>
      <c r="E31" s="399" t="s">
        <v>1279</v>
      </c>
    </row>
    <row r="32" spans="1:5">
      <c r="A32" s="472" t="s">
        <v>985</v>
      </c>
      <c r="B32" s="475">
        <f>+B22*$E22</f>
        <v>190970986.74689999</v>
      </c>
      <c r="C32" s="475">
        <f t="shared" ref="C32:D32" si="1">+C22*$E22</f>
        <v>77687008.90079999</v>
      </c>
      <c r="D32" s="475">
        <f t="shared" si="1"/>
        <v>18646031.352299999</v>
      </c>
      <c r="E32" s="475">
        <f>+E22</f>
        <v>287304027</v>
      </c>
    </row>
    <row r="33" spans="1:5">
      <c r="A33" s="464" t="s">
        <v>986</v>
      </c>
      <c r="B33" s="470">
        <f t="shared" ref="B33:D33" si="2">+B23*$E23</f>
        <v>90052400.716199994</v>
      </c>
      <c r="C33" s="470">
        <f t="shared" si="2"/>
        <v>82822468.586400002</v>
      </c>
      <c r="D33" s="470">
        <f t="shared" si="2"/>
        <v>16390369.6974</v>
      </c>
      <c r="E33" s="470">
        <f t="shared" ref="E33:E37" si="3">+E23</f>
        <v>189265239</v>
      </c>
    </row>
    <row r="34" spans="1:5">
      <c r="A34" s="464" t="s">
        <v>987</v>
      </c>
      <c r="B34" s="470">
        <f t="shared" ref="B34:D34" si="4">+B24*$E24</f>
        <v>167499945.9364</v>
      </c>
      <c r="C34" s="470">
        <f t="shared" si="4"/>
        <v>162023583.68900001</v>
      </c>
      <c r="D34" s="470">
        <f t="shared" si="4"/>
        <v>19289352.374600001</v>
      </c>
      <c r="E34" s="470">
        <f t="shared" si="3"/>
        <v>348812882</v>
      </c>
    </row>
    <row r="35" spans="1:5">
      <c r="A35" s="464" t="s">
        <v>988</v>
      </c>
      <c r="B35" s="470">
        <f t="shared" ref="B35:D35" si="5">+B25*$E25</f>
        <v>114194685.23199998</v>
      </c>
      <c r="C35" s="470">
        <f t="shared" si="5"/>
        <v>93991182.831999987</v>
      </c>
      <c r="D35" s="470">
        <f t="shared" si="5"/>
        <v>16297491.935999999</v>
      </c>
      <c r="E35" s="470">
        <f t="shared" si="3"/>
        <v>224483360</v>
      </c>
    </row>
    <row r="36" spans="1:5">
      <c r="A36" s="464" t="s">
        <v>989</v>
      </c>
      <c r="B36" s="470">
        <f t="shared" ref="B36:D36" si="6">+B26*$E26</f>
        <v>51191253.237599991</v>
      </c>
      <c r="C36" s="470">
        <f t="shared" si="6"/>
        <v>46140207.229600005</v>
      </c>
      <c r="D36" s="470">
        <f t="shared" si="6"/>
        <v>12484868.067599999</v>
      </c>
      <c r="E36" s="470">
        <f t="shared" si="3"/>
        <v>109805348</v>
      </c>
    </row>
    <row r="37" spans="1:5">
      <c r="A37" s="464" t="s">
        <v>990</v>
      </c>
      <c r="B37" s="470">
        <f t="shared" ref="B37:D37" si="7">+B27*$E27</f>
        <v>119730230.21960001</v>
      </c>
      <c r="C37" s="470">
        <f t="shared" si="7"/>
        <v>61142134.372000001</v>
      </c>
      <c r="D37" s="470">
        <f t="shared" si="7"/>
        <v>12615402.408399999</v>
      </c>
      <c r="E37" s="470">
        <f t="shared" si="3"/>
        <v>193487767</v>
      </c>
    </row>
    <row r="38" spans="1:5" ht="13.5" thickBot="1">
      <c r="A38" s="467" t="s">
        <v>1280</v>
      </c>
      <c r="B38" s="471">
        <f>SUM(B32:B37)</f>
        <v>733639502.08869982</v>
      </c>
      <c r="C38" s="471">
        <f t="shared" ref="C38:E38" si="8">SUM(C32:C37)</f>
        <v>523806585.60980004</v>
      </c>
      <c r="D38" s="471">
        <f t="shared" si="8"/>
        <v>95723515.836300001</v>
      </c>
      <c r="E38" s="471">
        <f t="shared" si="8"/>
        <v>1353158623</v>
      </c>
    </row>
  </sheetData>
  <mergeCells count="1">
    <mergeCell ref="A19:D19"/>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D33"/>
  <sheetViews>
    <sheetView workbookViewId="0">
      <selection activeCell="G27" sqref="G27"/>
    </sheetView>
  </sheetViews>
  <sheetFormatPr baseColWidth="10" defaultRowHeight="15"/>
  <cols>
    <col min="1" max="1" width="22.28515625" customWidth="1"/>
    <col min="3" max="3" width="18" customWidth="1"/>
    <col min="4" max="4" width="13" customWidth="1"/>
  </cols>
  <sheetData>
    <row r="1" spans="1:4">
      <c r="A1" s="10" t="s">
        <v>401</v>
      </c>
    </row>
    <row r="2" spans="1:4" ht="15.75" thickBot="1"/>
    <row r="3" spans="1:4">
      <c r="A3" s="809" t="s">
        <v>361</v>
      </c>
      <c r="B3" s="802" t="s">
        <v>402</v>
      </c>
      <c r="C3" s="809" t="s">
        <v>403</v>
      </c>
      <c r="D3" s="116" t="s">
        <v>404</v>
      </c>
    </row>
    <row r="4" spans="1:4" ht="15" customHeight="1">
      <c r="A4" s="810"/>
      <c r="B4" s="803"/>
      <c r="C4" s="810"/>
      <c r="D4" s="14" t="s">
        <v>405</v>
      </c>
    </row>
    <row r="5" spans="1:4">
      <c r="A5" s="65" t="s">
        <v>406</v>
      </c>
      <c r="B5" s="31" t="s">
        <v>407</v>
      </c>
      <c r="C5" s="65" t="s">
        <v>393</v>
      </c>
      <c r="D5" s="119">
        <v>2008</v>
      </c>
    </row>
    <row r="6" spans="1:4">
      <c r="A6" s="62" t="s">
        <v>312</v>
      </c>
      <c r="B6" s="28" t="s">
        <v>408</v>
      </c>
      <c r="C6" s="62" t="s">
        <v>311</v>
      </c>
      <c r="D6" s="92">
        <v>2008</v>
      </c>
    </row>
    <row r="7" spans="1:4">
      <c r="A7" s="62" t="s">
        <v>312</v>
      </c>
      <c r="B7" s="28" t="s">
        <v>409</v>
      </c>
      <c r="C7" s="62" t="s">
        <v>410</v>
      </c>
      <c r="D7" s="92">
        <v>2008</v>
      </c>
    </row>
    <row r="8" spans="1:4">
      <c r="A8" s="62" t="s">
        <v>411</v>
      </c>
      <c r="B8" s="28" t="s">
        <v>412</v>
      </c>
      <c r="C8" s="62" t="s">
        <v>413</v>
      </c>
      <c r="D8" s="92">
        <v>2008</v>
      </c>
    </row>
    <row r="9" spans="1:4">
      <c r="A9" s="62" t="s">
        <v>411</v>
      </c>
      <c r="B9" s="28" t="s">
        <v>414</v>
      </c>
      <c r="C9" s="62" t="s">
        <v>415</v>
      </c>
      <c r="D9" s="92">
        <v>2008</v>
      </c>
    </row>
    <row r="10" spans="1:4">
      <c r="A10" s="62" t="s">
        <v>312</v>
      </c>
      <c r="B10" s="28" t="s">
        <v>416</v>
      </c>
      <c r="C10" s="62" t="s">
        <v>417</v>
      </c>
      <c r="D10" s="92">
        <v>2008</v>
      </c>
    </row>
    <row r="11" spans="1:4">
      <c r="A11" s="62" t="s">
        <v>418</v>
      </c>
      <c r="B11" s="28" t="s">
        <v>419</v>
      </c>
      <c r="C11" s="62" t="s">
        <v>420</v>
      </c>
      <c r="D11" s="92">
        <v>2008</v>
      </c>
    </row>
    <row r="12" spans="1:4">
      <c r="A12" s="62" t="s">
        <v>309</v>
      </c>
      <c r="B12" s="28" t="s">
        <v>421</v>
      </c>
      <c r="C12" s="62" t="s">
        <v>422</v>
      </c>
      <c r="D12" s="92">
        <v>2008</v>
      </c>
    </row>
    <row r="13" spans="1:4">
      <c r="A13" s="62" t="s">
        <v>406</v>
      </c>
      <c r="B13" s="28" t="s">
        <v>423</v>
      </c>
      <c r="C13" s="62" t="s">
        <v>424</v>
      </c>
      <c r="D13" s="92">
        <v>2008</v>
      </c>
    </row>
    <row r="14" spans="1:4">
      <c r="A14" s="62" t="s">
        <v>425</v>
      </c>
      <c r="B14" s="28" t="s">
        <v>426</v>
      </c>
      <c r="C14" s="62" t="s">
        <v>427</v>
      </c>
      <c r="D14" s="92">
        <v>2008</v>
      </c>
    </row>
    <row r="15" spans="1:4">
      <c r="A15" s="62" t="s">
        <v>333</v>
      </c>
      <c r="B15" s="28" t="s">
        <v>428</v>
      </c>
      <c r="C15" s="62" t="s">
        <v>429</v>
      </c>
      <c r="D15" s="92">
        <v>2009</v>
      </c>
    </row>
    <row r="16" spans="1:4" ht="26.25">
      <c r="A16" s="62" t="s">
        <v>430</v>
      </c>
      <c r="B16" s="28" t="s">
        <v>431</v>
      </c>
      <c r="C16" s="62" t="s">
        <v>432</v>
      </c>
      <c r="D16" s="92">
        <v>2009</v>
      </c>
    </row>
    <row r="17" spans="1:4">
      <c r="A17" s="62" t="s">
        <v>433</v>
      </c>
      <c r="B17" s="28" t="s">
        <v>434</v>
      </c>
      <c r="C17" s="62" t="s">
        <v>435</v>
      </c>
      <c r="D17" s="92">
        <v>2010</v>
      </c>
    </row>
    <row r="18" spans="1:4">
      <c r="A18" s="62" t="s">
        <v>436</v>
      </c>
      <c r="B18" s="28" t="s">
        <v>437</v>
      </c>
      <c r="C18" s="62" t="s">
        <v>438</v>
      </c>
      <c r="D18" s="92">
        <v>2010</v>
      </c>
    </row>
    <row r="19" spans="1:4">
      <c r="A19" s="62" t="s">
        <v>406</v>
      </c>
      <c r="B19" s="28" t="s">
        <v>439</v>
      </c>
      <c r="C19" s="62" t="s">
        <v>440</v>
      </c>
      <c r="D19" s="92">
        <v>2010</v>
      </c>
    </row>
    <row r="20" spans="1:4">
      <c r="A20" s="62" t="s">
        <v>441</v>
      </c>
      <c r="B20" s="28" t="s">
        <v>442</v>
      </c>
      <c r="C20" s="62" t="s">
        <v>443</v>
      </c>
      <c r="D20" s="92">
        <v>2010</v>
      </c>
    </row>
    <row r="21" spans="1:4">
      <c r="A21" s="62" t="s">
        <v>337</v>
      </c>
      <c r="B21" s="28" t="s">
        <v>444</v>
      </c>
      <c r="C21" s="62" t="s">
        <v>327</v>
      </c>
      <c r="D21" s="92">
        <v>2010</v>
      </c>
    </row>
    <row r="22" spans="1:4">
      <c r="A22" s="62" t="s">
        <v>303</v>
      </c>
      <c r="B22" s="28" t="s">
        <v>445</v>
      </c>
      <c r="C22" s="62" t="s">
        <v>302</v>
      </c>
      <c r="D22" s="92">
        <v>2011</v>
      </c>
    </row>
    <row r="23" spans="1:4">
      <c r="A23" s="62" t="s">
        <v>446</v>
      </c>
      <c r="B23" s="28" t="s">
        <v>447</v>
      </c>
      <c r="C23" s="62" t="s">
        <v>440</v>
      </c>
      <c r="D23" s="92">
        <v>2011</v>
      </c>
    </row>
    <row r="24" spans="1:4">
      <c r="A24" s="62" t="s">
        <v>446</v>
      </c>
      <c r="B24" s="28" t="s">
        <v>448</v>
      </c>
      <c r="C24" s="62" t="s">
        <v>449</v>
      </c>
      <c r="D24" s="92">
        <v>2011</v>
      </c>
    </row>
    <row r="25" spans="1:4">
      <c r="A25" s="62" t="s">
        <v>309</v>
      </c>
      <c r="B25" s="28" t="s">
        <v>450</v>
      </c>
      <c r="C25" s="62" t="s">
        <v>314</v>
      </c>
      <c r="D25" s="92">
        <v>2011</v>
      </c>
    </row>
    <row r="26" spans="1:4">
      <c r="A26" s="62" t="s">
        <v>303</v>
      </c>
      <c r="B26" s="28" t="s">
        <v>451</v>
      </c>
      <c r="C26" s="62" t="s">
        <v>424</v>
      </c>
      <c r="D26" s="92">
        <v>2011</v>
      </c>
    </row>
    <row r="27" spans="1:4">
      <c r="A27" s="62" t="s">
        <v>452</v>
      </c>
      <c r="B27" s="28" t="s">
        <v>453</v>
      </c>
      <c r="C27" s="62" t="s">
        <v>454</v>
      </c>
      <c r="D27" s="92">
        <v>2011</v>
      </c>
    </row>
    <row r="28" spans="1:4">
      <c r="A28" s="62" t="s">
        <v>455</v>
      </c>
      <c r="B28" s="28" t="s">
        <v>456</v>
      </c>
      <c r="C28" s="62" t="s">
        <v>440</v>
      </c>
      <c r="D28" s="92">
        <v>2012</v>
      </c>
    </row>
    <row r="29" spans="1:4">
      <c r="A29" s="62" t="s">
        <v>457</v>
      </c>
      <c r="B29" s="28" t="s">
        <v>458</v>
      </c>
      <c r="C29" s="62" t="s">
        <v>459</v>
      </c>
      <c r="D29" s="92">
        <v>2012</v>
      </c>
    </row>
    <row r="30" spans="1:4">
      <c r="A30" s="62" t="s">
        <v>406</v>
      </c>
      <c r="B30" s="28" t="s">
        <v>460</v>
      </c>
      <c r="C30" s="62" t="s">
        <v>311</v>
      </c>
      <c r="D30" s="92">
        <v>2012</v>
      </c>
    </row>
    <row r="31" spans="1:4">
      <c r="A31" s="62" t="s">
        <v>309</v>
      </c>
      <c r="B31" s="28" t="s">
        <v>461</v>
      </c>
      <c r="C31" s="62" t="s">
        <v>311</v>
      </c>
      <c r="D31" s="92">
        <v>2012</v>
      </c>
    </row>
    <row r="32" spans="1:4" ht="15.75" thickBot="1">
      <c r="A32" s="63" t="s">
        <v>455</v>
      </c>
      <c r="B32" s="26" t="s">
        <v>462</v>
      </c>
      <c r="C32" s="63" t="s">
        <v>327</v>
      </c>
      <c r="D32" s="118">
        <v>2012</v>
      </c>
    </row>
    <row r="33" spans="1:1">
      <c r="A33" s="1" t="s">
        <v>463</v>
      </c>
    </row>
  </sheetData>
  <mergeCells count="3">
    <mergeCell ref="A3:A4"/>
    <mergeCell ref="B3:B4"/>
    <mergeCell ref="C3:C4"/>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22"/>
  <sheetViews>
    <sheetView workbookViewId="0">
      <selection activeCell="G27" sqref="G27"/>
    </sheetView>
  </sheetViews>
  <sheetFormatPr baseColWidth="10" defaultRowHeight="15"/>
  <cols>
    <col min="1" max="1" width="15.42578125" customWidth="1"/>
    <col min="2" max="2" width="9" customWidth="1"/>
    <col min="3" max="3" width="9.42578125" customWidth="1"/>
    <col min="4" max="4" width="14.140625" customWidth="1"/>
    <col min="5" max="5" width="10.28515625" bestFit="1" customWidth="1"/>
    <col min="6" max="6" width="16.140625" customWidth="1"/>
  </cols>
  <sheetData>
    <row r="1" spans="1:6">
      <c r="A1" s="10" t="s">
        <v>464</v>
      </c>
    </row>
    <row r="2" spans="1:6" ht="15.75" thickBot="1"/>
    <row r="3" spans="1:6">
      <c r="A3" s="44"/>
      <c r="B3" s="800">
        <v>2009</v>
      </c>
      <c r="C3" s="800"/>
      <c r="D3" s="800"/>
      <c r="E3" s="116"/>
      <c r="F3" s="116"/>
    </row>
    <row r="4" spans="1:6">
      <c r="A4" s="27"/>
      <c r="B4" s="801" t="s">
        <v>465</v>
      </c>
      <c r="C4" s="801"/>
      <c r="D4" s="801"/>
      <c r="E4" s="14">
        <v>2008</v>
      </c>
      <c r="F4" s="14">
        <v>2010</v>
      </c>
    </row>
    <row r="5" spans="1:6">
      <c r="A5" s="801"/>
      <c r="B5" s="801" t="s">
        <v>1332</v>
      </c>
      <c r="C5" s="801" t="s">
        <v>1331</v>
      </c>
      <c r="D5" s="14" t="s">
        <v>466</v>
      </c>
      <c r="E5" s="14" t="s">
        <v>466</v>
      </c>
      <c r="F5" s="14" t="s">
        <v>468</v>
      </c>
    </row>
    <row r="6" spans="1:6">
      <c r="A6" s="801"/>
      <c r="B6" s="801"/>
      <c r="C6" s="801"/>
      <c r="D6" s="14" t="s">
        <v>467</v>
      </c>
      <c r="E6" s="14" t="s">
        <v>467</v>
      </c>
      <c r="F6" s="14" t="s">
        <v>469</v>
      </c>
    </row>
    <row r="7" spans="1:6">
      <c r="A7" s="31" t="s">
        <v>470</v>
      </c>
      <c r="B7" s="125">
        <v>808.3</v>
      </c>
      <c r="C7" s="125">
        <v>837.3</v>
      </c>
      <c r="D7" s="126">
        <v>7.0000000000000007E-2</v>
      </c>
      <c r="E7" s="126">
        <v>5.5E-2</v>
      </c>
      <c r="F7" s="119" t="s">
        <v>471</v>
      </c>
    </row>
    <row r="8" spans="1:6">
      <c r="A8" s="28" t="s">
        <v>472</v>
      </c>
      <c r="B8" s="120">
        <v>322.10000000000002</v>
      </c>
      <c r="C8" s="120">
        <v>323.8</v>
      </c>
      <c r="D8" s="121">
        <v>5.5E-2</v>
      </c>
      <c r="E8" s="121">
        <v>1.9E-2</v>
      </c>
      <c r="F8" s="92" t="s">
        <v>473</v>
      </c>
    </row>
    <row r="9" spans="1:6">
      <c r="A9" s="28" t="s">
        <v>474</v>
      </c>
      <c r="B9" s="120">
        <v>247.6</v>
      </c>
      <c r="C9" s="120">
        <v>263.89999999999998</v>
      </c>
      <c r="D9" s="121">
        <v>4.8000000000000001E-2</v>
      </c>
      <c r="E9" s="121">
        <v>7.0000000000000007E-2</v>
      </c>
      <c r="F9" s="92" t="s">
        <v>473</v>
      </c>
    </row>
    <row r="10" spans="1:6" ht="26.25">
      <c r="A10" s="28" t="s">
        <v>475</v>
      </c>
      <c r="B10" s="120">
        <v>102.6</v>
      </c>
      <c r="C10" s="120">
        <v>106.6</v>
      </c>
      <c r="D10" s="121">
        <v>0.159</v>
      </c>
      <c r="E10" s="121">
        <v>0.15</v>
      </c>
      <c r="F10" s="92" t="s">
        <v>476</v>
      </c>
    </row>
    <row r="11" spans="1:6">
      <c r="A11" s="28" t="s">
        <v>477</v>
      </c>
      <c r="B11" s="120">
        <v>90.3</v>
      </c>
      <c r="C11" s="120">
        <v>95</v>
      </c>
      <c r="D11" s="121">
        <v>7.5999999999999998E-2</v>
      </c>
      <c r="E11" s="121">
        <v>2.1000000000000001E-2</v>
      </c>
      <c r="F11" s="92" t="s">
        <v>478</v>
      </c>
    </row>
    <row r="12" spans="1:6" ht="15.75" thickBot="1">
      <c r="A12" s="26" t="s">
        <v>479</v>
      </c>
      <c r="B12" s="123">
        <v>45.8</v>
      </c>
      <c r="C12" s="123">
        <v>47.9</v>
      </c>
      <c r="D12" s="124">
        <v>0.106</v>
      </c>
      <c r="E12" s="124">
        <v>0.127</v>
      </c>
      <c r="F12" s="118" t="s">
        <v>480</v>
      </c>
    </row>
    <row r="13" spans="1:6" ht="15.75" thickBot="1">
      <c r="A13" s="45"/>
      <c r="B13" s="12"/>
      <c r="C13" s="12"/>
      <c r="D13" s="12"/>
      <c r="E13" s="12"/>
      <c r="F13" s="12"/>
    </row>
    <row r="14" spans="1:6">
      <c r="A14" s="128"/>
      <c r="B14" s="800" t="s">
        <v>481</v>
      </c>
      <c r="C14" s="800"/>
      <c r="D14" s="800"/>
      <c r="E14" s="12"/>
      <c r="F14" s="12"/>
    </row>
    <row r="15" spans="1:6" ht="26.25">
      <c r="A15" s="27"/>
      <c r="B15" s="801" t="s">
        <v>482</v>
      </c>
      <c r="C15" s="801"/>
      <c r="D15" s="14" t="s">
        <v>483</v>
      </c>
      <c r="E15" s="12"/>
      <c r="F15" s="12"/>
    </row>
    <row r="16" spans="1:6">
      <c r="A16" s="31" t="s">
        <v>470</v>
      </c>
      <c r="B16" s="832">
        <v>6.7000000000000004E-2</v>
      </c>
      <c r="C16" s="832"/>
      <c r="D16" s="119" t="s">
        <v>484</v>
      </c>
      <c r="E16" s="12"/>
      <c r="F16" s="12"/>
    </row>
    <row r="17" spans="1:6">
      <c r="A17" s="28" t="s">
        <v>472</v>
      </c>
      <c r="B17" s="833">
        <v>5.1999999999999998E-2</v>
      </c>
      <c r="C17" s="833"/>
      <c r="D17" s="92" t="s">
        <v>485</v>
      </c>
      <c r="E17" s="12"/>
      <c r="F17" s="12"/>
    </row>
    <row r="18" spans="1:6">
      <c r="A18" s="28" t="s">
        <v>474</v>
      </c>
      <c r="B18" s="833">
        <v>6.6000000000000003E-2</v>
      </c>
      <c r="C18" s="833"/>
      <c r="D18" s="92" t="s">
        <v>485</v>
      </c>
      <c r="E18" s="12"/>
      <c r="F18" s="12"/>
    </row>
    <row r="19" spans="1:6" ht="26.25">
      <c r="A19" s="28" t="s">
        <v>486</v>
      </c>
      <c r="B19" s="833">
        <v>0.13900000000000001</v>
      </c>
      <c r="C19" s="833"/>
      <c r="D19" s="92" t="s">
        <v>487</v>
      </c>
      <c r="E19" s="12"/>
      <c r="F19" s="12"/>
    </row>
    <row r="20" spans="1:6">
      <c r="A20" s="28" t="s">
        <v>477</v>
      </c>
      <c r="B20" s="833">
        <v>3.9E-2</v>
      </c>
      <c r="C20" s="833"/>
      <c r="D20" s="92" t="s">
        <v>488</v>
      </c>
      <c r="E20" s="12"/>
      <c r="F20" s="12"/>
    </row>
    <row r="21" spans="1:6" ht="15.75" thickBot="1">
      <c r="A21" s="26" t="s">
        <v>479</v>
      </c>
      <c r="B21" s="830">
        <v>0.109</v>
      </c>
      <c r="C21" s="830"/>
      <c r="D21" s="118" t="s">
        <v>487</v>
      </c>
      <c r="E21" s="12"/>
      <c r="F21" s="12"/>
    </row>
    <row r="22" spans="1:6">
      <c r="A22" s="831" t="s">
        <v>489</v>
      </c>
      <c r="B22" s="831"/>
      <c r="C22" s="831"/>
      <c r="D22" s="831"/>
    </row>
  </sheetData>
  <mergeCells count="14">
    <mergeCell ref="B3:D3"/>
    <mergeCell ref="B4:D4"/>
    <mergeCell ref="A5:A6"/>
    <mergeCell ref="B5:B6"/>
    <mergeCell ref="C5:C6"/>
    <mergeCell ref="B21:C21"/>
    <mergeCell ref="B14:D14"/>
    <mergeCell ref="A22:D22"/>
    <mergeCell ref="B15:C15"/>
    <mergeCell ref="B16:C16"/>
    <mergeCell ref="B17:C17"/>
    <mergeCell ref="B18:C18"/>
    <mergeCell ref="B19:C19"/>
    <mergeCell ref="B20:C20"/>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H14"/>
  <sheetViews>
    <sheetView workbookViewId="0">
      <selection activeCell="G27" sqref="G27"/>
    </sheetView>
  </sheetViews>
  <sheetFormatPr baseColWidth="10" defaultRowHeight="15"/>
  <cols>
    <col min="1" max="1" width="20.140625" customWidth="1"/>
    <col min="2" max="8" width="6.7109375" customWidth="1"/>
  </cols>
  <sheetData>
    <row r="1" spans="1:8">
      <c r="A1" s="10" t="s">
        <v>490</v>
      </c>
    </row>
    <row r="2" spans="1:8" ht="15.75" thickBot="1"/>
    <row r="3" spans="1:8" ht="25.5">
      <c r="A3" s="70"/>
      <c r="B3" s="448" t="s">
        <v>491</v>
      </c>
      <c r="C3" s="448" t="s">
        <v>492</v>
      </c>
      <c r="D3" s="448" t="s">
        <v>493</v>
      </c>
      <c r="E3" s="448" t="s">
        <v>494</v>
      </c>
      <c r="F3" s="448" t="s">
        <v>495</v>
      </c>
      <c r="G3" s="448" t="s">
        <v>496</v>
      </c>
      <c r="H3" s="448" t="s">
        <v>497</v>
      </c>
    </row>
    <row r="4" spans="1:8">
      <c r="A4" s="65" t="s">
        <v>498</v>
      </c>
      <c r="B4" s="66">
        <v>73.8</v>
      </c>
      <c r="C4" s="66">
        <v>74.8</v>
      </c>
      <c r="D4" s="66">
        <v>76.2</v>
      </c>
      <c r="E4" s="66">
        <v>77.3</v>
      </c>
      <c r="F4" s="66">
        <v>78.099999999999994</v>
      </c>
      <c r="G4" s="66">
        <v>78.8</v>
      </c>
      <c r="H4" s="66">
        <v>79.400000000000006</v>
      </c>
    </row>
    <row r="5" spans="1:8">
      <c r="A5" s="62" t="s">
        <v>499</v>
      </c>
      <c r="B5" s="61">
        <v>56.8</v>
      </c>
      <c r="C5" s="61">
        <v>63.1</v>
      </c>
      <c r="D5" s="61">
        <v>68</v>
      </c>
      <c r="E5" s="61">
        <v>69</v>
      </c>
      <c r="F5" s="61">
        <v>70.099999999999994</v>
      </c>
      <c r="G5" s="61">
        <v>71.400000000000006</v>
      </c>
      <c r="H5" s="61">
        <v>72.5</v>
      </c>
    </row>
    <row r="6" spans="1:8">
      <c r="A6" s="62" t="s">
        <v>500</v>
      </c>
      <c r="B6" s="61">
        <v>58.3</v>
      </c>
      <c r="C6" s="61">
        <v>60.9</v>
      </c>
      <c r="D6" s="61">
        <v>63.6</v>
      </c>
      <c r="E6" s="61">
        <v>66.3</v>
      </c>
      <c r="F6" s="61">
        <v>68.900000000000006</v>
      </c>
      <c r="G6" s="61">
        <v>70.2</v>
      </c>
      <c r="H6" s="61">
        <v>71.400000000000006</v>
      </c>
    </row>
    <row r="7" spans="1:8">
      <c r="A7" s="62" t="s">
        <v>501</v>
      </c>
      <c r="B7" s="61">
        <v>61.4</v>
      </c>
      <c r="C7" s="61">
        <v>65.2</v>
      </c>
      <c r="D7" s="61">
        <v>67.3</v>
      </c>
      <c r="E7" s="61">
        <v>69.599999999999994</v>
      </c>
      <c r="F7" s="61">
        <v>70.900000000000006</v>
      </c>
      <c r="G7" s="61">
        <v>72.099999999999994</v>
      </c>
      <c r="H7" s="61">
        <v>73.099999999999994</v>
      </c>
    </row>
    <row r="8" spans="1:8">
      <c r="A8" s="62" t="s">
        <v>502</v>
      </c>
      <c r="B8" s="61">
        <v>59.5</v>
      </c>
      <c r="C8" s="61">
        <v>62.2</v>
      </c>
      <c r="D8" s="61">
        <v>66.099999999999994</v>
      </c>
      <c r="E8" s="61">
        <v>68.400000000000006</v>
      </c>
      <c r="F8" s="61">
        <v>70.8</v>
      </c>
      <c r="G8" s="61">
        <v>72.900000000000006</v>
      </c>
      <c r="H8" s="61">
        <v>74.5</v>
      </c>
    </row>
    <row r="9" spans="1:8">
      <c r="A9" s="62" t="s">
        <v>503</v>
      </c>
      <c r="B9" s="61">
        <v>70.8</v>
      </c>
      <c r="C9" s="61">
        <v>71.900000000000006</v>
      </c>
      <c r="D9" s="61">
        <v>72.5</v>
      </c>
      <c r="E9" s="61">
        <v>73.8</v>
      </c>
      <c r="F9" s="61">
        <v>74.7</v>
      </c>
      <c r="G9" s="61">
        <v>75.599999999999994</v>
      </c>
      <c r="H9" s="61">
        <v>76.3</v>
      </c>
    </row>
    <row r="10" spans="1:8" ht="26.25">
      <c r="A10" s="68" t="s">
        <v>507</v>
      </c>
      <c r="B10" s="69">
        <v>63.4</v>
      </c>
      <c r="C10" s="69">
        <v>66.400000000000006</v>
      </c>
      <c r="D10" s="69">
        <v>69</v>
      </c>
      <c r="E10" s="69">
        <v>70.7</v>
      </c>
      <c r="F10" s="69">
        <v>72.3</v>
      </c>
      <c r="G10" s="69">
        <v>73.5</v>
      </c>
      <c r="H10" s="69">
        <v>74.5</v>
      </c>
    </row>
    <row r="11" spans="1:8" ht="26.25">
      <c r="A11" s="62" t="s">
        <v>508</v>
      </c>
      <c r="B11" s="129">
        <v>65.2</v>
      </c>
      <c r="C11" s="129">
        <v>67.099999999999994</v>
      </c>
      <c r="D11" s="129">
        <v>68.900000000000006</v>
      </c>
      <c r="E11" s="129">
        <v>70.7</v>
      </c>
      <c r="F11" s="129">
        <v>72.099999999999994</v>
      </c>
      <c r="G11" s="129">
        <v>73.400000000000006</v>
      </c>
      <c r="H11" s="129">
        <v>74.5</v>
      </c>
    </row>
    <row r="12" spans="1:8" ht="26.25">
      <c r="A12" s="68" t="s">
        <v>504</v>
      </c>
      <c r="B12" s="69">
        <v>72.900000000000006</v>
      </c>
      <c r="C12" s="69">
        <v>74</v>
      </c>
      <c r="D12" s="69">
        <v>74.099999999999994</v>
      </c>
      <c r="E12" s="69">
        <v>75</v>
      </c>
      <c r="F12" s="69">
        <v>75.8</v>
      </c>
      <c r="G12" s="69">
        <v>77.099999999999994</v>
      </c>
      <c r="H12" s="69">
        <v>78</v>
      </c>
    </row>
    <row r="13" spans="1:8" ht="15.75" thickBot="1">
      <c r="A13" s="63" t="s">
        <v>505</v>
      </c>
      <c r="B13" s="64">
        <v>61.7</v>
      </c>
      <c r="C13" s="64">
        <v>63.2</v>
      </c>
      <c r="D13" s="64">
        <v>64</v>
      </c>
      <c r="E13" s="64">
        <v>65.2</v>
      </c>
      <c r="F13" s="64">
        <v>66.400000000000006</v>
      </c>
      <c r="G13" s="64">
        <v>67.599999999999994</v>
      </c>
      <c r="H13" s="64">
        <v>68.900000000000006</v>
      </c>
    </row>
    <row r="14" spans="1:8">
      <c r="A14" s="834" t="s">
        <v>506</v>
      </c>
      <c r="B14" s="834"/>
      <c r="C14" s="834"/>
      <c r="D14" s="834"/>
      <c r="E14" s="834"/>
      <c r="F14" s="834"/>
      <c r="G14" s="834"/>
      <c r="H14" s="834"/>
    </row>
  </sheetData>
  <mergeCells count="1">
    <mergeCell ref="A14:H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D12"/>
  <sheetViews>
    <sheetView workbookViewId="0">
      <selection activeCell="G27" sqref="G27"/>
    </sheetView>
  </sheetViews>
  <sheetFormatPr baseColWidth="10" defaultRowHeight="15"/>
  <sheetData>
    <row r="1" spans="1:4">
      <c r="A1" s="10" t="s">
        <v>1377</v>
      </c>
    </row>
    <row r="2" spans="1:4" ht="15.75" thickBot="1"/>
    <row r="3" spans="1:4">
      <c r="A3" s="835"/>
      <c r="B3" s="837" t="s">
        <v>513</v>
      </c>
      <c r="C3" s="116" t="s">
        <v>514</v>
      </c>
      <c r="D3" s="134" t="s">
        <v>514</v>
      </c>
    </row>
    <row r="4" spans="1:4">
      <c r="A4" s="836"/>
      <c r="B4" s="838"/>
      <c r="C4" s="14" t="s">
        <v>515</v>
      </c>
      <c r="D4" s="17" t="s">
        <v>12</v>
      </c>
    </row>
    <row r="5" spans="1:4">
      <c r="A5" s="47" t="s">
        <v>498</v>
      </c>
      <c r="B5" s="382">
        <v>0.27</v>
      </c>
      <c r="C5" s="383">
        <v>0.66500000000000004</v>
      </c>
      <c r="D5" s="382">
        <v>6.5000000000000002E-2</v>
      </c>
    </row>
    <row r="6" spans="1:4">
      <c r="A6" s="45" t="s">
        <v>499</v>
      </c>
      <c r="B6" s="384">
        <v>0.438</v>
      </c>
      <c r="C6" s="385">
        <v>0.47599999999999998</v>
      </c>
      <c r="D6" s="384">
        <v>8.6999999999999994E-2</v>
      </c>
    </row>
    <row r="7" spans="1:4">
      <c r="A7" s="45" t="s">
        <v>500</v>
      </c>
      <c r="B7" s="384">
        <v>0.46500000000000002</v>
      </c>
      <c r="C7" s="385">
        <v>0.48</v>
      </c>
      <c r="D7" s="384">
        <v>5.5E-2</v>
      </c>
    </row>
    <row r="8" spans="1:4">
      <c r="A8" s="45" t="s">
        <v>501</v>
      </c>
      <c r="B8" s="384">
        <v>0.41899999999999998</v>
      </c>
      <c r="C8" s="385">
        <v>0.50900000000000001</v>
      </c>
      <c r="D8" s="384">
        <v>7.2999999999999995E-2</v>
      </c>
    </row>
    <row r="9" spans="1:4">
      <c r="A9" s="45" t="s">
        <v>502</v>
      </c>
      <c r="B9" s="384">
        <v>0.42</v>
      </c>
      <c r="C9" s="385">
        <v>0.46600000000000003</v>
      </c>
      <c r="D9" s="384">
        <v>0.114</v>
      </c>
    </row>
    <row r="10" spans="1:4">
      <c r="A10" s="45" t="s">
        <v>503</v>
      </c>
      <c r="B10" s="384">
        <v>0.316</v>
      </c>
      <c r="C10" s="385">
        <v>0.61899999999999999</v>
      </c>
      <c r="D10" s="384">
        <v>6.5000000000000002E-2</v>
      </c>
    </row>
    <row r="11" spans="1:4" ht="27" thickBot="1">
      <c r="A11" s="26" t="s">
        <v>516</v>
      </c>
      <c r="B11" s="386">
        <v>0.38700000000000001</v>
      </c>
      <c r="C11" s="387">
        <v>0.54200000000000004</v>
      </c>
      <c r="D11" s="386">
        <v>7.0999999999999994E-2</v>
      </c>
    </row>
    <row r="12" spans="1:4" ht="30" customHeight="1">
      <c r="A12" s="813" t="s">
        <v>517</v>
      </c>
      <c r="B12" s="813"/>
      <c r="C12" s="813"/>
      <c r="D12" s="813"/>
    </row>
  </sheetData>
  <mergeCells count="3">
    <mergeCell ref="A3:A4"/>
    <mergeCell ref="B3:B4"/>
    <mergeCell ref="A12:D12"/>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H10"/>
  <sheetViews>
    <sheetView workbookViewId="0">
      <selection activeCell="G27" sqref="G27"/>
    </sheetView>
  </sheetViews>
  <sheetFormatPr baseColWidth="10" defaultColWidth="11.42578125" defaultRowHeight="12.75"/>
  <cols>
    <col min="1" max="1" width="33.28515625" style="2" customWidth="1"/>
    <col min="2" max="3" width="11.42578125" style="2"/>
    <col min="4" max="4" width="7.42578125" style="2" customWidth="1"/>
    <col min="5" max="5" width="13.7109375" style="2" bestFit="1" customWidth="1"/>
    <col min="6" max="6" width="7.140625" style="2" customWidth="1"/>
    <col min="7" max="7" width="6" style="2" customWidth="1"/>
    <col min="8" max="16384" width="11.42578125" style="2"/>
  </cols>
  <sheetData>
    <row r="1" spans="1:8">
      <c r="A1" s="10" t="s">
        <v>1378</v>
      </c>
    </row>
    <row r="2" spans="1:8" ht="13.5" thickBot="1"/>
    <row r="3" spans="1:8">
      <c r="A3" s="140"/>
      <c r="B3" s="344" t="s">
        <v>518</v>
      </c>
      <c r="C3" s="336" t="s">
        <v>519</v>
      </c>
      <c r="D3" s="344" t="s">
        <v>520</v>
      </c>
      <c r="E3" s="336" t="s">
        <v>521</v>
      </c>
      <c r="F3" s="336" t="s">
        <v>519</v>
      </c>
      <c r="G3" s="336" t="s">
        <v>520</v>
      </c>
      <c r="H3" s="336" t="s">
        <v>522</v>
      </c>
    </row>
    <row r="4" spans="1:8">
      <c r="A4" s="47" t="s">
        <v>523</v>
      </c>
      <c r="B4" s="144">
        <v>158523529</v>
      </c>
      <c r="C4" s="145">
        <v>1</v>
      </c>
      <c r="D4" s="146">
        <v>2.5499999999999998</v>
      </c>
      <c r="E4" s="50">
        <v>1353804933</v>
      </c>
      <c r="F4" s="145">
        <v>1</v>
      </c>
      <c r="G4" s="66">
        <v>5.6</v>
      </c>
      <c r="H4" s="565">
        <v>8.5</v>
      </c>
    </row>
    <row r="5" spans="1:8">
      <c r="A5" s="13" t="s">
        <v>524</v>
      </c>
      <c r="B5" s="355">
        <v>126927730</v>
      </c>
      <c r="C5" s="139">
        <v>0.8</v>
      </c>
      <c r="D5" s="354">
        <v>3.77</v>
      </c>
      <c r="E5" s="42">
        <v>1243311585</v>
      </c>
      <c r="F5" s="139">
        <v>0.92</v>
      </c>
      <c r="G5" s="61">
        <v>6.26</v>
      </c>
      <c r="H5" s="138">
        <v>9.8000000000000007</v>
      </c>
    </row>
    <row r="6" spans="1:8">
      <c r="A6" s="45" t="s">
        <v>525</v>
      </c>
      <c r="B6" s="355">
        <v>31595799</v>
      </c>
      <c r="C6" s="139">
        <v>0.2</v>
      </c>
      <c r="D6" s="354">
        <v>-2.06</v>
      </c>
      <c r="E6" s="42">
        <v>110493348</v>
      </c>
      <c r="F6" s="139">
        <v>0.08</v>
      </c>
      <c r="G6" s="61">
        <v>-1.3</v>
      </c>
      <c r="H6" s="138">
        <v>3.5</v>
      </c>
    </row>
    <row r="7" spans="1:8">
      <c r="A7" s="45" t="s">
        <v>526</v>
      </c>
      <c r="B7" s="355">
        <v>19466640</v>
      </c>
      <c r="C7" s="357">
        <v>0.12</v>
      </c>
      <c r="D7" s="354">
        <v>4.54</v>
      </c>
      <c r="E7" s="42">
        <v>95740546</v>
      </c>
      <c r="F7" s="357">
        <v>7.0000000000000007E-2</v>
      </c>
      <c r="G7" s="61">
        <v>9.65</v>
      </c>
      <c r="H7" s="138">
        <v>0.9</v>
      </c>
    </row>
    <row r="8" spans="1:8" ht="26.25" thickBot="1">
      <c r="A8" s="46" t="s">
        <v>1174</v>
      </c>
      <c r="B8" s="388">
        <v>139056889</v>
      </c>
      <c r="C8" s="389">
        <v>0.88</v>
      </c>
      <c r="D8" s="180" t="s">
        <v>81</v>
      </c>
      <c r="E8" s="390" t="s">
        <v>1173</v>
      </c>
      <c r="F8" s="389">
        <v>0.93</v>
      </c>
      <c r="G8" s="118"/>
      <c r="H8" s="255">
        <v>9</v>
      </c>
    </row>
    <row r="9" spans="1:8" ht="25.5">
      <c r="A9" s="24" t="s">
        <v>1175</v>
      </c>
    </row>
    <row r="10" spans="1:8">
      <c r="A10" s="2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F51"/>
  <sheetViews>
    <sheetView workbookViewId="0">
      <selection activeCell="G27" sqref="G27"/>
    </sheetView>
  </sheetViews>
  <sheetFormatPr baseColWidth="10" defaultColWidth="11.42578125" defaultRowHeight="12.75"/>
  <cols>
    <col min="1" max="1" width="11.42578125" style="2"/>
    <col min="2" max="2" width="13" style="2" customWidth="1"/>
    <col min="3" max="4" width="11.42578125" style="2"/>
    <col min="5" max="5" width="13.85546875" style="2" customWidth="1"/>
    <col min="6" max="6" width="42.28515625" style="2" customWidth="1"/>
    <col min="7" max="16384" width="11.42578125" style="2"/>
  </cols>
  <sheetData>
    <row r="1" spans="1:6">
      <c r="A1" s="10" t="s">
        <v>1379</v>
      </c>
    </row>
    <row r="2" spans="1:6" ht="13.5" thickBot="1"/>
    <row r="3" spans="1:6">
      <c r="A3" s="802" t="s">
        <v>402</v>
      </c>
      <c r="B3" s="147" t="s">
        <v>527</v>
      </c>
      <c r="C3" s="809" t="s">
        <v>529</v>
      </c>
      <c r="D3" s="809" t="s">
        <v>299</v>
      </c>
      <c r="E3" s="809" t="s">
        <v>530</v>
      </c>
      <c r="F3" s="809" t="s">
        <v>531</v>
      </c>
    </row>
    <row r="4" spans="1:6">
      <c r="A4" s="803"/>
      <c r="B4" s="148" t="s">
        <v>528</v>
      </c>
      <c r="C4" s="810"/>
      <c r="D4" s="810"/>
      <c r="E4" s="810"/>
      <c r="F4" s="810"/>
    </row>
    <row r="5" spans="1:6">
      <c r="A5" s="839" t="s">
        <v>532</v>
      </c>
      <c r="B5" s="840" t="s">
        <v>533</v>
      </c>
      <c r="C5" s="815" t="s">
        <v>534</v>
      </c>
      <c r="D5" s="342" t="s">
        <v>535</v>
      </c>
      <c r="E5" s="815" t="s">
        <v>537</v>
      </c>
      <c r="F5" s="815" t="s">
        <v>538</v>
      </c>
    </row>
    <row r="6" spans="1:6">
      <c r="A6" s="839"/>
      <c r="B6" s="840"/>
      <c r="C6" s="815"/>
      <c r="D6" s="350" t="s">
        <v>536</v>
      </c>
      <c r="E6" s="815"/>
      <c r="F6" s="815"/>
    </row>
    <row r="7" spans="1:6" ht="39" customHeight="1">
      <c r="A7" s="391" t="s">
        <v>539</v>
      </c>
      <c r="B7" s="392" t="s">
        <v>540</v>
      </c>
      <c r="C7" s="68" t="s">
        <v>541</v>
      </c>
      <c r="D7" s="68" t="s">
        <v>309</v>
      </c>
      <c r="E7" s="68" t="s">
        <v>542</v>
      </c>
      <c r="F7" s="68" t="s">
        <v>543</v>
      </c>
    </row>
    <row r="8" spans="1:6" ht="25.5">
      <c r="A8" s="391" t="s">
        <v>544</v>
      </c>
      <c r="B8" s="392" t="s">
        <v>545</v>
      </c>
      <c r="C8" s="68" t="s">
        <v>546</v>
      </c>
      <c r="D8" s="68" t="s">
        <v>547</v>
      </c>
      <c r="E8" s="68" t="s">
        <v>548</v>
      </c>
      <c r="F8" s="68" t="s">
        <v>549</v>
      </c>
    </row>
    <row r="9" spans="1:6" ht="14.25" customHeight="1">
      <c r="A9" s="839" t="s">
        <v>550</v>
      </c>
      <c r="B9" s="840" t="s">
        <v>551</v>
      </c>
      <c r="C9" s="815" t="s">
        <v>552</v>
      </c>
      <c r="D9" s="815" t="s">
        <v>333</v>
      </c>
      <c r="E9" s="342" t="s">
        <v>553</v>
      </c>
      <c r="F9" s="815" t="s">
        <v>555</v>
      </c>
    </row>
    <row r="10" spans="1:6" ht="25.5">
      <c r="A10" s="839"/>
      <c r="B10" s="840"/>
      <c r="C10" s="815"/>
      <c r="D10" s="815"/>
      <c r="E10" s="350" t="s">
        <v>554</v>
      </c>
      <c r="F10" s="815"/>
    </row>
    <row r="11" spans="1:6" ht="14.25" customHeight="1">
      <c r="A11" s="839" t="s">
        <v>556</v>
      </c>
      <c r="B11" s="840" t="s">
        <v>557</v>
      </c>
      <c r="C11" s="815" t="s">
        <v>558</v>
      </c>
      <c r="D11" s="815" t="s">
        <v>559</v>
      </c>
      <c r="E11" s="342" t="s">
        <v>553</v>
      </c>
      <c r="F11" s="815" t="s">
        <v>561</v>
      </c>
    </row>
    <row r="12" spans="1:6" ht="25.5">
      <c r="A12" s="839"/>
      <c r="B12" s="840"/>
      <c r="C12" s="815"/>
      <c r="D12" s="815"/>
      <c r="E12" s="350" t="s">
        <v>560</v>
      </c>
      <c r="F12" s="815"/>
    </row>
    <row r="13" spans="1:6">
      <c r="A13" s="839" t="s">
        <v>562</v>
      </c>
      <c r="B13" s="840" t="s">
        <v>563</v>
      </c>
      <c r="C13" s="815" t="s">
        <v>564</v>
      </c>
      <c r="D13" s="342" t="s">
        <v>565</v>
      </c>
      <c r="E13" s="815" t="s">
        <v>567</v>
      </c>
      <c r="F13" s="815" t="s">
        <v>568</v>
      </c>
    </row>
    <row r="14" spans="1:6">
      <c r="A14" s="839"/>
      <c r="B14" s="840"/>
      <c r="C14" s="815"/>
      <c r="D14" s="350" t="s">
        <v>566</v>
      </c>
      <c r="E14" s="815"/>
      <c r="F14" s="815"/>
    </row>
    <row r="15" spans="1:6" ht="15.75" customHeight="1">
      <c r="A15" s="391" t="s">
        <v>569</v>
      </c>
      <c r="B15" s="392" t="s">
        <v>570</v>
      </c>
      <c r="C15" s="68" t="s">
        <v>571</v>
      </c>
      <c r="D15" s="68" t="s">
        <v>309</v>
      </c>
      <c r="E15" s="68" t="s">
        <v>572</v>
      </c>
      <c r="F15" s="68" t="s">
        <v>573</v>
      </c>
    </row>
    <row r="16" spans="1:6" ht="38.25">
      <c r="A16" s="391" t="s">
        <v>574</v>
      </c>
      <c r="B16" s="392" t="s">
        <v>575</v>
      </c>
      <c r="C16" s="68" t="s">
        <v>576</v>
      </c>
      <c r="D16" s="68" t="s">
        <v>577</v>
      </c>
      <c r="E16" s="68" t="s">
        <v>578</v>
      </c>
      <c r="F16" s="68" t="s">
        <v>579</v>
      </c>
    </row>
    <row r="17" spans="1:6" ht="25.5">
      <c r="A17" s="839" t="s">
        <v>580</v>
      </c>
      <c r="B17" s="840" t="s">
        <v>581</v>
      </c>
      <c r="C17" s="815" t="s">
        <v>564</v>
      </c>
      <c r="D17" s="342" t="s">
        <v>582</v>
      </c>
      <c r="E17" s="815" t="s">
        <v>572</v>
      </c>
      <c r="F17" s="815" t="s">
        <v>584</v>
      </c>
    </row>
    <row r="18" spans="1:6">
      <c r="A18" s="839"/>
      <c r="B18" s="840"/>
      <c r="C18" s="815"/>
      <c r="D18" s="350" t="s">
        <v>583</v>
      </c>
      <c r="E18" s="815"/>
      <c r="F18" s="815"/>
    </row>
    <row r="19" spans="1:6">
      <c r="A19" s="839" t="s">
        <v>585</v>
      </c>
      <c r="B19" s="840" t="s">
        <v>586</v>
      </c>
      <c r="C19" s="815" t="s">
        <v>571</v>
      </c>
      <c r="D19" s="342" t="s">
        <v>565</v>
      </c>
      <c r="E19" s="815" t="s">
        <v>572</v>
      </c>
      <c r="F19" s="815" t="s">
        <v>587</v>
      </c>
    </row>
    <row r="20" spans="1:6">
      <c r="A20" s="839"/>
      <c r="B20" s="840"/>
      <c r="C20" s="815"/>
      <c r="D20" s="350" t="s">
        <v>566</v>
      </c>
      <c r="E20" s="815"/>
      <c r="F20" s="815"/>
    </row>
    <row r="21" spans="1:6">
      <c r="A21" s="839" t="s">
        <v>588</v>
      </c>
      <c r="B21" s="840" t="s">
        <v>589</v>
      </c>
      <c r="C21" s="815" t="s">
        <v>590</v>
      </c>
      <c r="D21" s="342" t="s">
        <v>565</v>
      </c>
      <c r="E21" s="815" t="s">
        <v>591</v>
      </c>
      <c r="F21" s="815" t="s">
        <v>592</v>
      </c>
    </row>
    <row r="22" spans="1:6">
      <c r="A22" s="839"/>
      <c r="B22" s="840"/>
      <c r="C22" s="815"/>
      <c r="D22" s="350" t="s">
        <v>566</v>
      </c>
      <c r="E22" s="815"/>
      <c r="F22" s="815"/>
    </row>
    <row r="23" spans="1:6" ht="25.5">
      <c r="A23" s="391" t="s">
        <v>593</v>
      </c>
      <c r="B23" s="392" t="s">
        <v>594</v>
      </c>
      <c r="C23" s="68" t="s">
        <v>595</v>
      </c>
      <c r="D23" s="68" t="s">
        <v>333</v>
      </c>
      <c r="E23" s="68" t="s">
        <v>596</v>
      </c>
      <c r="F23" s="68" t="s">
        <v>597</v>
      </c>
    </row>
    <row r="24" spans="1:6" ht="38.25">
      <c r="A24" s="391" t="s">
        <v>598</v>
      </c>
      <c r="B24" s="392" t="s">
        <v>599</v>
      </c>
      <c r="C24" s="68" t="s">
        <v>600</v>
      </c>
      <c r="D24" s="68" t="s">
        <v>333</v>
      </c>
      <c r="E24" s="68" t="s">
        <v>596</v>
      </c>
      <c r="F24" s="68" t="s">
        <v>601</v>
      </c>
    </row>
    <row r="25" spans="1:6" ht="25.5">
      <c r="A25" s="391" t="s">
        <v>602</v>
      </c>
      <c r="B25" s="392" t="s">
        <v>603</v>
      </c>
      <c r="C25" s="68" t="s">
        <v>604</v>
      </c>
      <c r="D25" s="68" t="s">
        <v>577</v>
      </c>
      <c r="E25" s="68" t="s">
        <v>596</v>
      </c>
      <c r="F25" s="68" t="s">
        <v>605</v>
      </c>
    </row>
    <row r="26" spans="1:6" ht="25.5">
      <c r="A26" s="391" t="s">
        <v>606</v>
      </c>
      <c r="B26" s="392" t="s">
        <v>607</v>
      </c>
      <c r="C26" s="68" t="s">
        <v>534</v>
      </c>
      <c r="D26" s="68" t="s">
        <v>303</v>
      </c>
      <c r="E26" s="68" t="s">
        <v>608</v>
      </c>
      <c r="F26" s="68" t="s">
        <v>609</v>
      </c>
    </row>
    <row r="27" spans="1:6">
      <c r="A27" s="839" t="s">
        <v>610</v>
      </c>
      <c r="B27" s="840" t="s">
        <v>611</v>
      </c>
      <c r="C27" s="815" t="s">
        <v>612</v>
      </c>
      <c r="D27" s="342" t="s">
        <v>535</v>
      </c>
      <c r="E27" s="815" t="s">
        <v>613</v>
      </c>
      <c r="F27" s="815" t="s">
        <v>614</v>
      </c>
    </row>
    <row r="28" spans="1:6">
      <c r="A28" s="839"/>
      <c r="B28" s="840"/>
      <c r="C28" s="815"/>
      <c r="D28" s="350" t="s">
        <v>536</v>
      </c>
      <c r="E28" s="815"/>
      <c r="F28" s="815"/>
    </row>
    <row r="29" spans="1:6" ht="38.25">
      <c r="A29" s="391" t="s">
        <v>615</v>
      </c>
      <c r="B29" s="392" t="s">
        <v>616</v>
      </c>
      <c r="C29" s="68" t="s">
        <v>564</v>
      </c>
      <c r="D29" s="68" t="s">
        <v>455</v>
      </c>
      <c r="E29" s="68" t="s">
        <v>617</v>
      </c>
      <c r="F29" s="68" t="s">
        <v>618</v>
      </c>
    </row>
    <row r="30" spans="1:6" ht="38.25">
      <c r="A30" s="391" t="s">
        <v>615</v>
      </c>
      <c r="B30" s="392" t="s">
        <v>616</v>
      </c>
      <c r="C30" s="68" t="s">
        <v>571</v>
      </c>
      <c r="D30" s="68" t="s">
        <v>455</v>
      </c>
      <c r="E30" s="68" t="s">
        <v>617</v>
      </c>
      <c r="F30" s="68" t="s">
        <v>618</v>
      </c>
    </row>
    <row r="31" spans="1:6">
      <c r="A31" s="839" t="s">
        <v>619</v>
      </c>
      <c r="B31" s="347" t="s">
        <v>620</v>
      </c>
      <c r="C31" s="815" t="s">
        <v>622</v>
      </c>
      <c r="D31" s="815" t="s">
        <v>623</v>
      </c>
      <c r="E31" s="815" t="s">
        <v>624</v>
      </c>
      <c r="F31" s="815" t="s">
        <v>625</v>
      </c>
    </row>
    <row r="32" spans="1:6">
      <c r="A32" s="839"/>
      <c r="B32" s="396" t="s">
        <v>621</v>
      </c>
      <c r="C32" s="815"/>
      <c r="D32" s="815"/>
      <c r="E32" s="815"/>
      <c r="F32" s="815"/>
    </row>
    <row r="33" spans="1:6">
      <c r="A33" s="346" t="s">
        <v>626</v>
      </c>
      <c r="B33" s="840" t="s">
        <v>628</v>
      </c>
      <c r="C33" s="815" t="s">
        <v>629</v>
      </c>
      <c r="D33" s="342" t="s">
        <v>630</v>
      </c>
      <c r="E33" s="342" t="s">
        <v>632</v>
      </c>
      <c r="F33" s="815" t="s">
        <v>635</v>
      </c>
    </row>
    <row r="34" spans="1:6">
      <c r="A34" s="345" t="s">
        <v>627</v>
      </c>
      <c r="B34" s="840"/>
      <c r="C34" s="815"/>
      <c r="D34" s="341" t="s">
        <v>631</v>
      </c>
      <c r="E34" s="341" t="s">
        <v>633</v>
      </c>
      <c r="F34" s="815"/>
    </row>
    <row r="35" spans="1:6">
      <c r="A35" s="375"/>
      <c r="B35" s="840"/>
      <c r="C35" s="815"/>
      <c r="D35" s="375"/>
      <c r="E35" s="350" t="s">
        <v>634</v>
      </c>
      <c r="F35" s="815"/>
    </row>
    <row r="36" spans="1:6" ht="25.5">
      <c r="A36" s="391" t="s">
        <v>636</v>
      </c>
      <c r="B36" s="392" t="s">
        <v>637</v>
      </c>
      <c r="C36" s="68" t="s">
        <v>638</v>
      </c>
      <c r="D36" s="68" t="s">
        <v>455</v>
      </c>
      <c r="E36" s="68" t="s">
        <v>639</v>
      </c>
      <c r="F36" s="68" t="s">
        <v>640</v>
      </c>
    </row>
    <row r="37" spans="1:6">
      <c r="A37" s="839" t="s">
        <v>641</v>
      </c>
      <c r="B37" s="840" t="s">
        <v>642</v>
      </c>
      <c r="C37" s="815" t="s">
        <v>643</v>
      </c>
      <c r="D37" s="342" t="s">
        <v>644</v>
      </c>
      <c r="E37" s="815" t="s">
        <v>646</v>
      </c>
      <c r="F37" s="815" t="s">
        <v>647</v>
      </c>
    </row>
    <row r="38" spans="1:6">
      <c r="A38" s="839"/>
      <c r="B38" s="840"/>
      <c r="C38" s="815"/>
      <c r="D38" s="350" t="s">
        <v>645</v>
      </c>
      <c r="E38" s="815"/>
      <c r="F38" s="815"/>
    </row>
    <row r="39" spans="1:6" ht="25.5">
      <c r="A39" s="391" t="s">
        <v>648</v>
      </c>
      <c r="B39" s="392" t="s">
        <v>649</v>
      </c>
      <c r="C39" s="68" t="s">
        <v>650</v>
      </c>
      <c r="D39" s="68" t="s">
        <v>333</v>
      </c>
      <c r="E39" s="68" t="s">
        <v>651</v>
      </c>
      <c r="F39" s="68" t="s">
        <v>652</v>
      </c>
    </row>
    <row r="40" spans="1:6">
      <c r="A40" s="839" t="s">
        <v>653</v>
      </c>
      <c r="B40" s="840" t="s">
        <v>654</v>
      </c>
      <c r="C40" s="815" t="s">
        <v>564</v>
      </c>
      <c r="D40" s="342" t="s">
        <v>565</v>
      </c>
      <c r="E40" s="815" t="s">
        <v>655</v>
      </c>
      <c r="F40" s="815" t="s">
        <v>656</v>
      </c>
    </row>
    <row r="41" spans="1:6">
      <c r="A41" s="839"/>
      <c r="B41" s="840"/>
      <c r="C41" s="815"/>
      <c r="D41" s="350" t="s">
        <v>566</v>
      </c>
      <c r="E41" s="815"/>
      <c r="F41" s="815"/>
    </row>
    <row r="42" spans="1:6" ht="38.25">
      <c r="A42" s="391" t="s">
        <v>657</v>
      </c>
      <c r="B42" s="392" t="s">
        <v>658</v>
      </c>
      <c r="C42" s="68" t="s">
        <v>659</v>
      </c>
      <c r="D42" s="68" t="s">
        <v>660</v>
      </c>
      <c r="E42" s="68" t="s">
        <v>655</v>
      </c>
      <c r="F42" s="68" t="s">
        <v>661</v>
      </c>
    </row>
    <row r="43" spans="1:6" ht="25.5">
      <c r="A43" s="391" t="s">
        <v>662</v>
      </c>
      <c r="B43" s="392" t="s">
        <v>663</v>
      </c>
      <c r="C43" s="68" t="s">
        <v>629</v>
      </c>
      <c r="D43" s="68" t="s">
        <v>547</v>
      </c>
      <c r="E43" s="68" t="s">
        <v>664</v>
      </c>
      <c r="F43" s="68" t="s">
        <v>665</v>
      </c>
    </row>
    <row r="44" spans="1:6">
      <c r="A44" s="839" t="s">
        <v>666</v>
      </c>
      <c r="B44" s="840" t="s">
        <v>667</v>
      </c>
      <c r="C44" s="815" t="s">
        <v>668</v>
      </c>
      <c r="D44" s="342" t="s">
        <v>535</v>
      </c>
      <c r="E44" s="815" t="s">
        <v>664</v>
      </c>
      <c r="F44" s="815" t="s">
        <v>669</v>
      </c>
    </row>
    <row r="45" spans="1:6">
      <c r="A45" s="839"/>
      <c r="B45" s="840"/>
      <c r="C45" s="815"/>
      <c r="D45" s="350" t="s">
        <v>536</v>
      </c>
      <c r="E45" s="815"/>
      <c r="F45" s="815"/>
    </row>
    <row r="46" spans="1:6">
      <c r="A46" s="839" t="s">
        <v>670</v>
      </c>
      <c r="B46" s="840" t="s">
        <v>671</v>
      </c>
      <c r="C46" s="815" t="s">
        <v>672</v>
      </c>
      <c r="D46" s="342" t="s">
        <v>535</v>
      </c>
      <c r="E46" s="815" t="s">
        <v>673</v>
      </c>
      <c r="F46" s="815" t="s">
        <v>674</v>
      </c>
    </row>
    <row r="47" spans="1:6">
      <c r="A47" s="839"/>
      <c r="B47" s="840"/>
      <c r="C47" s="815"/>
      <c r="D47" s="350" t="s">
        <v>536</v>
      </c>
      <c r="E47" s="815"/>
      <c r="F47" s="815"/>
    </row>
    <row r="48" spans="1:6">
      <c r="A48" s="839" t="s">
        <v>675</v>
      </c>
      <c r="B48" s="840" t="s">
        <v>676</v>
      </c>
      <c r="C48" s="815" t="s">
        <v>677</v>
      </c>
      <c r="D48" s="342" t="s">
        <v>535</v>
      </c>
      <c r="E48" s="815" t="s">
        <v>673</v>
      </c>
      <c r="F48" s="815" t="s">
        <v>678</v>
      </c>
    </row>
    <row r="49" spans="1:6">
      <c r="A49" s="839"/>
      <c r="B49" s="840"/>
      <c r="C49" s="815"/>
      <c r="D49" s="350" t="s">
        <v>536</v>
      </c>
      <c r="E49" s="815"/>
      <c r="F49" s="815"/>
    </row>
    <row r="50" spans="1:6" ht="39" thickBot="1">
      <c r="A50" s="393" t="s">
        <v>679</v>
      </c>
      <c r="B50" s="394" t="s">
        <v>680</v>
      </c>
      <c r="C50" s="395" t="s">
        <v>681</v>
      </c>
      <c r="D50" s="395" t="s">
        <v>682</v>
      </c>
      <c r="E50" s="395" t="s">
        <v>683</v>
      </c>
      <c r="F50" s="395" t="s">
        <v>684</v>
      </c>
    </row>
    <row r="51" spans="1:6">
      <c r="A51" s="834" t="s">
        <v>685</v>
      </c>
      <c r="B51" s="834"/>
      <c r="C51" s="834"/>
      <c r="D51" s="834"/>
      <c r="E51" s="834"/>
      <c r="F51" s="834"/>
    </row>
  </sheetData>
  <mergeCells count="79">
    <mergeCell ref="A5:A6"/>
    <mergeCell ref="B5:B6"/>
    <mergeCell ref="C5:C6"/>
    <mergeCell ref="E5:E6"/>
    <mergeCell ref="F5:F6"/>
    <mergeCell ref="A3:A4"/>
    <mergeCell ref="C3:C4"/>
    <mergeCell ref="D3:D4"/>
    <mergeCell ref="E3:E4"/>
    <mergeCell ref="F3:F4"/>
    <mergeCell ref="A11:A12"/>
    <mergeCell ref="B11:B12"/>
    <mergeCell ref="C11:C12"/>
    <mergeCell ref="D11:D12"/>
    <mergeCell ref="F11:F12"/>
    <mergeCell ref="A9:A10"/>
    <mergeCell ref="B9:B10"/>
    <mergeCell ref="C9:C10"/>
    <mergeCell ref="D9:D10"/>
    <mergeCell ref="F9:F10"/>
    <mergeCell ref="A17:A18"/>
    <mergeCell ref="B17:B18"/>
    <mergeCell ref="C17:C18"/>
    <mergeCell ref="E17:E18"/>
    <mergeCell ref="F17:F18"/>
    <mergeCell ref="A13:A14"/>
    <mergeCell ref="B13:B14"/>
    <mergeCell ref="C13:C14"/>
    <mergeCell ref="E13:E14"/>
    <mergeCell ref="F13:F14"/>
    <mergeCell ref="A21:A22"/>
    <mergeCell ref="B21:B22"/>
    <mergeCell ref="C21:C22"/>
    <mergeCell ref="E21:E22"/>
    <mergeCell ref="F21:F22"/>
    <mergeCell ref="A19:A20"/>
    <mergeCell ref="B19:B20"/>
    <mergeCell ref="C19:C20"/>
    <mergeCell ref="E19:E20"/>
    <mergeCell ref="F19:F20"/>
    <mergeCell ref="A31:A32"/>
    <mergeCell ref="C31:C32"/>
    <mergeCell ref="D31:D32"/>
    <mergeCell ref="E31:E32"/>
    <mergeCell ref="F31:F32"/>
    <mergeCell ref="A27:A28"/>
    <mergeCell ref="B27:B28"/>
    <mergeCell ref="C27:C28"/>
    <mergeCell ref="E27:E28"/>
    <mergeCell ref="F27:F28"/>
    <mergeCell ref="B33:B35"/>
    <mergeCell ref="C33:C35"/>
    <mergeCell ref="F33:F35"/>
    <mergeCell ref="A37:A38"/>
    <mergeCell ref="B37:B38"/>
    <mergeCell ref="C37:C38"/>
    <mergeCell ref="E37:E38"/>
    <mergeCell ref="F37:F38"/>
    <mergeCell ref="A44:A45"/>
    <mergeCell ref="B44:B45"/>
    <mergeCell ref="C44:C45"/>
    <mergeCell ref="E44:E45"/>
    <mergeCell ref="F44:F45"/>
    <mergeCell ref="A40:A41"/>
    <mergeCell ref="B40:B41"/>
    <mergeCell ref="C40:C41"/>
    <mergeCell ref="E40:E41"/>
    <mergeCell ref="F40:F41"/>
    <mergeCell ref="A51:F51"/>
    <mergeCell ref="A46:A47"/>
    <mergeCell ref="B46:B47"/>
    <mergeCell ref="C46:C47"/>
    <mergeCell ref="E46:E47"/>
    <mergeCell ref="F46:F47"/>
    <mergeCell ref="A48:A49"/>
    <mergeCell ref="B48:B49"/>
    <mergeCell ref="C48:C49"/>
    <mergeCell ref="E48:E49"/>
    <mergeCell ref="F48:F49"/>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C11"/>
  <sheetViews>
    <sheetView workbookViewId="0">
      <selection activeCell="G27" sqref="G27"/>
    </sheetView>
  </sheetViews>
  <sheetFormatPr baseColWidth="10" defaultRowHeight="15"/>
  <cols>
    <col min="1" max="1" width="16.28515625" customWidth="1"/>
    <col min="2" max="2" width="15.28515625" customWidth="1"/>
  </cols>
  <sheetData>
    <row r="1" spans="1:3">
      <c r="A1" s="83" t="s">
        <v>1380</v>
      </c>
    </row>
    <row r="2" spans="1:3" ht="15.75" thickBot="1"/>
    <row r="3" spans="1:3">
      <c r="A3" s="841"/>
      <c r="B3" s="85" t="s">
        <v>686</v>
      </c>
      <c r="C3" s="820" t="s">
        <v>519</v>
      </c>
    </row>
    <row r="4" spans="1:3">
      <c r="A4" s="842"/>
      <c r="B4" s="84" t="s">
        <v>687</v>
      </c>
      <c r="C4" s="822"/>
    </row>
    <row r="5" spans="1:3">
      <c r="A5" s="104" t="s">
        <v>105</v>
      </c>
      <c r="B5" s="89">
        <v>6</v>
      </c>
      <c r="C5" s="113">
        <v>0.2</v>
      </c>
    </row>
    <row r="6" spans="1:3">
      <c r="A6" s="102" t="s">
        <v>1176</v>
      </c>
      <c r="B6" s="81">
        <v>6</v>
      </c>
      <c r="C6" s="111">
        <v>0.2</v>
      </c>
    </row>
    <row r="7" spans="1:3">
      <c r="A7" s="102" t="s">
        <v>1177</v>
      </c>
      <c r="B7" s="81">
        <v>3</v>
      </c>
      <c r="C7" s="111">
        <v>0.1</v>
      </c>
    </row>
    <row r="8" spans="1:3">
      <c r="A8" s="102" t="s">
        <v>1178</v>
      </c>
      <c r="B8" s="81">
        <v>3</v>
      </c>
      <c r="C8" s="111">
        <v>0.1</v>
      </c>
    </row>
    <row r="9" spans="1:3">
      <c r="A9" s="150" t="s">
        <v>47</v>
      </c>
      <c r="B9" s="151">
        <v>18</v>
      </c>
      <c r="C9" s="152">
        <v>0.6</v>
      </c>
    </row>
    <row r="10" spans="1:3" ht="15.75" thickBot="1">
      <c r="A10" s="110" t="s">
        <v>2</v>
      </c>
      <c r="B10" s="153">
        <v>30</v>
      </c>
      <c r="C10" s="154">
        <v>1</v>
      </c>
    </row>
    <row r="11" spans="1:3">
      <c r="A11" s="9" t="s">
        <v>688</v>
      </c>
    </row>
  </sheetData>
  <mergeCells count="2">
    <mergeCell ref="A3:A4"/>
    <mergeCell ref="C3:C4"/>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I17"/>
  <sheetViews>
    <sheetView workbookViewId="0">
      <selection activeCell="G27" sqref="G27"/>
    </sheetView>
  </sheetViews>
  <sheetFormatPr baseColWidth="10" defaultRowHeight="15"/>
  <cols>
    <col min="1" max="1" width="22.140625" customWidth="1"/>
    <col min="2" max="2" width="9.140625" customWidth="1"/>
    <col min="3" max="3" width="9.28515625" bestFit="1" customWidth="1"/>
    <col min="4" max="4" width="9.42578125" bestFit="1" customWidth="1"/>
    <col min="5" max="5" width="8.42578125" bestFit="1" customWidth="1"/>
    <col min="6" max="6" width="8.5703125" bestFit="1" customWidth="1"/>
    <col min="7" max="7" width="7.85546875" bestFit="1" customWidth="1"/>
  </cols>
  <sheetData>
    <row r="1" spans="1:9">
      <c r="A1" s="10" t="s">
        <v>1381</v>
      </c>
    </row>
    <row r="2" spans="1:9" ht="15.75" thickBot="1"/>
    <row r="3" spans="1:9">
      <c r="A3" s="160"/>
      <c r="B3" s="116" t="s">
        <v>498</v>
      </c>
      <c r="C3" s="116" t="s">
        <v>499</v>
      </c>
      <c r="D3" s="116" t="s">
        <v>500</v>
      </c>
      <c r="E3" s="116" t="s">
        <v>501</v>
      </c>
      <c r="F3" s="116" t="s">
        <v>502</v>
      </c>
      <c r="G3" s="116" t="s">
        <v>503</v>
      </c>
    </row>
    <row r="4" spans="1:9">
      <c r="A4" s="342" t="s">
        <v>689</v>
      </c>
      <c r="B4" s="581">
        <v>100</v>
      </c>
      <c r="C4" s="581">
        <v>100</v>
      </c>
      <c r="D4" s="581">
        <v>100</v>
      </c>
      <c r="E4" s="581">
        <v>100</v>
      </c>
      <c r="F4" s="581">
        <v>100</v>
      </c>
      <c r="G4" s="581">
        <v>100</v>
      </c>
      <c r="I4" s="616"/>
    </row>
    <row r="5" spans="1:9">
      <c r="A5" s="350" t="s">
        <v>690</v>
      </c>
      <c r="B5" s="161">
        <v>0.02</v>
      </c>
      <c r="C5" s="161">
        <v>0.02</v>
      </c>
      <c r="D5" s="161">
        <v>0.03</v>
      </c>
      <c r="E5" s="161">
        <v>0.02</v>
      </c>
      <c r="F5" s="161">
        <v>0.03</v>
      </c>
      <c r="G5" s="161">
        <v>0.03</v>
      </c>
      <c r="I5" s="604"/>
    </row>
    <row r="6" spans="1:9">
      <c r="A6" s="62" t="s">
        <v>691</v>
      </c>
      <c r="B6" s="582">
        <f>+B4*(1+B5)</f>
        <v>102</v>
      </c>
      <c r="C6" s="582">
        <f t="shared" ref="C6:G6" si="0">+C4*(1+C5)</f>
        <v>102</v>
      </c>
      <c r="D6" s="582">
        <f t="shared" si="0"/>
        <v>103</v>
      </c>
      <c r="E6" s="582">
        <f t="shared" si="0"/>
        <v>102</v>
      </c>
      <c r="F6" s="582">
        <f t="shared" si="0"/>
        <v>103</v>
      </c>
      <c r="G6" s="582">
        <f t="shared" si="0"/>
        <v>103</v>
      </c>
    </row>
    <row r="7" spans="1:9">
      <c r="A7" s="62" t="s">
        <v>692</v>
      </c>
      <c r="B7" s="158">
        <v>0</v>
      </c>
      <c r="C7" s="158">
        <v>0.05</v>
      </c>
      <c r="D7" s="158">
        <v>0.05</v>
      </c>
      <c r="E7" s="158">
        <v>0</v>
      </c>
      <c r="F7" s="158">
        <v>0</v>
      </c>
      <c r="G7" s="158">
        <v>0</v>
      </c>
      <c r="I7" s="616"/>
    </row>
    <row r="8" spans="1:9">
      <c r="A8" s="342" t="s">
        <v>693</v>
      </c>
      <c r="B8" s="581">
        <f>+B6*(1+B7)</f>
        <v>102</v>
      </c>
      <c r="C8" s="581">
        <f t="shared" ref="C8:G8" si="1">+C6*(1+C7)</f>
        <v>107.10000000000001</v>
      </c>
      <c r="D8" s="581">
        <f t="shared" si="1"/>
        <v>108.15</v>
      </c>
      <c r="E8" s="581">
        <f t="shared" si="1"/>
        <v>102</v>
      </c>
      <c r="F8" s="581">
        <f t="shared" si="1"/>
        <v>103</v>
      </c>
      <c r="G8" s="581">
        <f t="shared" si="1"/>
        <v>103</v>
      </c>
    </row>
    <row r="9" spans="1:9">
      <c r="A9" s="350" t="s">
        <v>694</v>
      </c>
      <c r="B9" s="161">
        <v>0.3</v>
      </c>
      <c r="C9" s="161">
        <v>0.3</v>
      </c>
      <c r="D9" s="161">
        <v>0.2</v>
      </c>
      <c r="E9" s="161">
        <v>0.3</v>
      </c>
      <c r="F9" s="161">
        <v>0.31</v>
      </c>
      <c r="G9" s="161">
        <v>0.3</v>
      </c>
    </row>
    <row r="10" spans="1:9">
      <c r="A10" s="62" t="s">
        <v>695</v>
      </c>
      <c r="B10" s="582">
        <f>+B6*(1+B9)+(B8-B6)</f>
        <v>132.6</v>
      </c>
      <c r="C10" s="582">
        <f t="shared" ref="C10:G10" si="2">+C6*(1+C9)+(C8-C6)</f>
        <v>137.69999999999999</v>
      </c>
      <c r="D10" s="582">
        <f t="shared" si="2"/>
        <v>128.75</v>
      </c>
      <c r="E10" s="582">
        <f t="shared" si="2"/>
        <v>132.6</v>
      </c>
      <c r="F10" s="582">
        <f t="shared" si="2"/>
        <v>134.93</v>
      </c>
      <c r="G10" s="582">
        <f t="shared" si="2"/>
        <v>133.9</v>
      </c>
    </row>
    <row r="11" spans="1:9">
      <c r="A11" s="62" t="s">
        <v>696</v>
      </c>
      <c r="B11" s="159">
        <v>0.3</v>
      </c>
      <c r="C11" s="158">
        <v>0.25</v>
      </c>
      <c r="D11" s="158">
        <v>0.25</v>
      </c>
      <c r="E11" s="158">
        <v>0.3</v>
      </c>
      <c r="F11" s="158">
        <v>0.31</v>
      </c>
      <c r="G11" s="158">
        <v>0.33</v>
      </c>
    </row>
    <row r="12" spans="1:9">
      <c r="A12" s="342" t="s">
        <v>697</v>
      </c>
      <c r="B12" s="581">
        <f>+B10*(1+B11)</f>
        <v>172.38</v>
      </c>
      <c r="C12" s="581">
        <f t="shared" ref="C12:G12" si="3">+C10*(1+C11)</f>
        <v>172.125</v>
      </c>
      <c r="D12" s="581">
        <f t="shared" si="3"/>
        <v>160.9375</v>
      </c>
      <c r="E12" s="581">
        <f t="shared" si="3"/>
        <v>172.38</v>
      </c>
      <c r="F12" s="581">
        <f t="shared" si="3"/>
        <v>176.75830000000002</v>
      </c>
      <c r="G12" s="581">
        <f t="shared" si="3"/>
        <v>178.08700000000002</v>
      </c>
    </row>
    <row r="13" spans="1:9">
      <c r="A13" s="350" t="s">
        <v>698</v>
      </c>
      <c r="B13" s="161">
        <v>0</v>
      </c>
      <c r="C13" s="161">
        <v>0.13</v>
      </c>
      <c r="D13" s="161">
        <v>0.12</v>
      </c>
      <c r="E13" s="161">
        <v>0</v>
      </c>
      <c r="F13" s="161">
        <v>0</v>
      </c>
      <c r="G13" s="161">
        <v>0</v>
      </c>
    </row>
    <row r="14" spans="1:9">
      <c r="A14" s="162" t="s">
        <v>699</v>
      </c>
      <c r="B14" s="580">
        <f>+B12*(1+B13)</f>
        <v>172.38</v>
      </c>
      <c r="C14" s="580">
        <f t="shared" ref="C14:G14" si="4">+C12*(1+C13)</f>
        <v>194.50124999999997</v>
      </c>
      <c r="D14" s="580">
        <f t="shared" si="4"/>
        <v>180.25000000000003</v>
      </c>
      <c r="E14" s="580">
        <f t="shared" si="4"/>
        <v>172.38</v>
      </c>
      <c r="F14" s="580">
        <f t="shared" si="4"/>
        <v>176.75830000000002</v>
      </c>
      <c r="G14" s="580">
        <f t="shared" si="4"/>
        <v>178.08700000000002</v>
      </c>
    </row>
    <row r="15" spans="1:9">
      <c r="A15" s="60" t="s">
        <v>700</v>
      </c>
      <c r="B15" s="844">
        <f>+B14/B6-1</f>
        <v>0.69</v>
      </c>
      <c r="C15" s="844">
        <f t="shared" ref="C15:G15" si="5">+C14/C6-1</f>
        <v>0.90687499999999965</v>
      </c>
      <c r="D15" s="844">
        <f t="shared" si="5"/>
        <v>0.75000000000000022</v>
      </c>
      <c r="E15" s="844">
        <f t="shared" si="5"/>
        <v>0.69</v>
      </c>
      <c r="F15" s="844">
        <f t="shared" si="5"/>
        <v>0.71610000000000018</v>
      </c>
      <c r="G15" s="844">
        <f t="shared" si="5"/>
        <v>0.72900000000000009</v>
      </c>
    </row>
    <row r="16" spans="1:9" ht="15.75" thickBot="1">
      <c r="A16" s="71" t="s">
        <v>701</v>
      </c>
      <c r="B16" s="845"/>
      <c r="C16" s="845"/>
      <c r="D16" s="845"/>
      <c r="E16" s="845"/>
      <c r="F16" s="845"/>
      <c r="G16" s="845"/>
    </row>
    <row r="17" spans="1:7" ht="66.75" customHeight="1">
      <c r="A17" s="843" t="s">
        <v>702</v>
      </c>
      <c r="B17" s="843"/>
      <c r="C17" s="843"/>
      <c r="D17" s="843"/>
      <c r="E17" s="843"/>
      <c r="F17" s="843"/>
      <c r="G17" s="843"/>
    </row>
  </sheetData>
  <mergeCells count="7">
    <mergeCell ref="A17:G17"/>
    <mergeCell ref="B15:B16"/>
    <mergeCell ref="C15:C16"/>
    <mergeCell ref="D15:D16"/>
    <mergeCell ref="E15:E16"/>
    <mergeCell ref="F15:F16"/>
    <mergeCell ref="G15:G16"/>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E10"/>
  <sheetViews>
    <sheetView workbookViewId="0">
      <selection activeCell="G27" sqref="G27"/>
    </sheetView>
  </sheetViews>
  <sheetFormatPr baseColWidth="10" defaultRowHeight="15"/>
  <sheetData>
    <row r="1" spans="1:5">
      <c r="A1" s="10" t="s">
        <v>1382</v>
      </c>
    </row>
    <row r="2" spans="1:5" ht="15.75" thickBot="1"/>
    <row r="3" spans="1:5">
      <c r="A3" s="166"/>
      <c r="B3" s="167" t="s">
        <v>703</v>
      </c>
      <c r="C3" s="167" t="s">
        <v>704</v>
      </c>
      <c r="D3" s="167" t="s">
        <v>705</v>
      </c>
      <c r="E3" s="167" t="s">
        <v>706</v>
      </c>
    </row>
    <row r="4" spans="1:5">
      <c r="A4" s="21" t="s">
        <v>498</v>
      </c>
      <c r="B4" s="168">
        <f>+'Grafico 6'!B59</f>
        <v>0.56152330040935039</v>
      </c>
      <c r="C4" s="168">
        <f>+'Grafico 6'!C59</f>
        <v>0.17351069982648931</v>
      </c>
      <c r="D4" s="168">
        <f>+'Grafico 6'!D59</f>
        <v>0.24812030075187974</v>
      </c>
      <c r="E4" s="168">
        <f>+'Grafico 6'!E59</f>
        <v>0</v>
      </c>
    </row>
    <row r="5" spans="1:5">
      <c r="A5" s="35" t="s">
        <v>499</v>
      </c>
      <c r="B5" s="164">
        <f>+'Grafico 6'!B58</f>
        <v>0.56574429602457132</v>
      </c>
      <c r="C5" s="164">
        <f>+'Grafico 6'!C58</f>
        <v>0.18064215372064568</v>
      </c>
      <c r="D5" s="164">
        <f>+'Grafico 6'!D58</f>
        <v>0.23664122137404583</v>
      </c>
      <c r="E5" s="164">
        <f>+'Grafico 6'!E58</f>
        <v>0</v>
      </c>
    </row>
    <row r="6" spans="1:5">
      <c r="A6" s="35" t="s">
        <v>500</v>
      </c>
      <c r="B6" s="164">
        <f>+'Grafico 6'!B57</f>
        <v>0.58011370228564796</v>
      </c>
      <c r="C6" s="164">
        <f>+'Grafico 6'!C57</f>
        <v>0.17751479289940825</v>
      </c>
      <c r="D6" s="164">
        <f>+'Grafico 6'!D57</f>
        <v>0.23076923076923078</v>
      </c>
      <c r="E6" s="164">
        <f>+'Grafico 6'!E57</f>
        <v>0</v>
      </c>
    </row>
    <row r="7" spans="1:5">
      <c r="A7" s="35" t="s">
        <v>501</v>
      </c>
      <c r="B7" s="164">
        <f>+'Grafico 6'!B56</f>
        <v>0.55478502080443814</v>
      </c>
      <c r="C7" s="164">
        <f>+'Grafico 6'!C56</f>
        <v>0.11428571428571424</v>
      </c>
      <c r="D7" s="164">
        <f>+'Grafico 6'!D56</f>
        <v>0.17857142857142855</v>
      </c>
      <c r="E7" s="164">
        <f>+'Grafico 6'!E56</f>
        <v>0.13571428571428587</v>
      </c>
    </row>
    <row r="8" spans="1:5">
      <c r="A8" s="35" t="s">
        <v>502</v>
      </c>
      <c r="B8" s="164">
        <f>+'Grafico 6'!B55</f>
        <v>0.51413551326790963</v>
      </c>
      <c r="C8" s="164">
        <f>+'Grafico 6'!C55</f>
        <v>0.15732546705998027</v>
      </c>
      <c r="D8" s="164">
        <f>+'Grafico 6'!D55</f>
        <v>0.17699115044247796</v>
      </c>
      <c r="E8" s="164">
        <f>+'Grafico 6'!E55</f>
        <v>0.14126515896427391</v>
      </c>
    </row>
    <row r="9" spans="1:5" ht="15.75" thickBot="1">
      <c r="A9" s="38" t="s">
        <v>503</v>
      </c>
      <c r="B9" s="165">
        <f>+'Grafico 6'!B54</f>
        <v>0.58011370228564796</v>
      </c>
      <c r="C9" s="165">
        <f>+'Grafico 6'!C54</f>
        <v>0.17751479289940825</v>
      </c>
      <c r="D9" s="165">
        <f>+'Grafico 6'!D54</f>
        <v>0.23076923076923078</v>
      </c>
      <c r="E9" s="165">
        <f>+'Grafico 6'!E54</f>
        <v>0</v>
      </c>
    </row>
    <row r="10" spans="1:5">
      <c r="A10" s="846" t="s">
        <v>707</v>
      </c>
      <c r="B10" s="846"/>
      <c r="C10" s="846"/>
      <c r="D10" s="846"/>
      <c r="E10" s="846"/>
    </row>
  </sheetData>
  <mergeCells count="1">
    <mergeCell ref="A10:E10"/>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H25"/>
  <sheetViews>
    <sheetView workbookViewId="0">
      <selection activeCell="G27" sqref="G27"/>
    </sheetView>
  </sheetViews>
  <sheetFormatPr baseColWidth="10" defaultRowHeight="15"/>
  <cols>
    <col min="1" max="1" width="27" customWidth="1"/>
    <col min="4" max="4" width="15.42578125" customWidth="1"/>
    <col min="5" max="5" width="13.7109375" customWidth="1"/>
    <col min="6" max="6" width="7.7109375" bestFit="1" customWidth="1"/>
    <col min="7" max="7" width="8.5703125" customWidth="1"/>
    <col min="8" max="8" width="17.85546875" customWidth="1"/>
  </cols>
  <sheetData>
    <row r="1" spans="1:7">
      <c r="A1" s="83" t="s">
        <v>1383</v>
      </c>
    </row>
    <row r="2" spans="1:7" ht="15.75" thickBot="1"/>
    <row r="3" spans="1:7" ht="25.5">
      <c r="A3" s="820" t="s">
        <v>361</v>
      </c>
      <c r="B3" s="820" t="s">
        <v>708</v>
      </c>
      <c r="C3" s="820" t="s">
        <v>709</v>
      </c>
      <c r="D3" s="633" t="s">
        <v>1358</v>
      </c>
      <c r="E3" s="820" t="s">
        <v>1359</v>
      </c>
      <c r="F3" s="820"/>
      <c r="G3" s="820"/>
    </row>
    <row r="4" spans="1:7">
      <c r="A4" s="822"/>
      <c r="B4" s="822"/>
      <c r="C4" s="822"/>
      <c r="D4" s="398" t="s">
        <v>1180</v>
      </c>
      <c r="E4" s="398" t="s">
        <v>710</v>
      </c>
      <c r="F4" s="398" t="s">
        <v>519</v>
      </c>
      <c r="G4" s="398" t="s">
        <v>1179</v>
      </c>
    </row>
    <row r="5" spans="1:7">
      <c r="A5" s="96" t="s">
        <v>711</v>
      </c>
      <c r="B5" s="816" t="s">
        <v>16</v>
      </c>
      <c r="C5" s="858" t="s">
        <v>713</v>
      </c>
      <c r="D5" s="860">
        <v>48182</v>
      </c>
      <c r="E5" s="859">
        <v>84.8</v>
      </c>
      <c r="F5" s="857">
        <v>6.6000000000000003E-2</v>
      </c>
      <c r="G5" s="857">
        <v>6.6000000000000003E-2</v>
      </c>
    </row>
    <row r="6" spans="1:7">
      <c r="A6" s="12" t="s">
        <v>712</v>
      </c>
      <c r="B6" s="856"/>
      <c r="C6" s="847"/>
      <c r="D6" s="853"/>
      <c r="E6" s="849"/>
      <c r="F6" s="851"/>
      <c r="G6" s="851"/>
    </row>
    <row r="7" spans="1:7" ht="26.25">
      <c r="A7" s="62" t="s">
        <v>714</v>
      </c>
      <c r="B7" s="62" t="s">
        <v>13</v>
      </c>
      <c r="C7" s="92" t="s">
        <v>713</v>
      </c>
      <c r="D7" s="649">
        <v>23850</v>
      </c>
      <c r="E7" s="648">
        <v>84.2</v>
      </c>
      <c r="F7" s="385">
        <v>6.6000000000000003E-2</v>
      </c>
      <c r="G7" s="385">
        <v>0.13200000000000001</v>
      </c>
    </row>
    <row r="8" spans="1:7" ht="26.25">
      <c r="A8" s="62" t="s">
        <v>337</v>
      </c>
      <c r="B8" s="62" t="s">
        <v>15</v>
      </c>
      <c r="C8" s="92" t="s">
        <v>713</v>
      </c>
      <c r="D8" s="649">
        <v>42179</v>
      </c>
      <c r="E8" s="648">
        <v>63.9</v>
      </c>
      <c r="F8" s="385">
        <v>0.05</v>
      </c>
      <c r="G8" s="385">
        <v>0.182</v>
      </c>
    </row>
    <row r="9" spans="1:7" ht="26.25">
      <c r="A9" s="62" t="s">
        <v>303</v>
      </c>
      <c r="B9" s="62" t="s">
        <v>13</v>
      </c>
      <c r="C9" s="92" t="s">
        <v>713</v>
      </c>
      <c r="D9" s="649">
        <v>48296</v>
      </c>
      <c r="E9" s="648">
        <v>59.6</v>
      </c>
      <c r="F9" s="385">
        <v>4.7E-2</v>
      </c>
      <c r="G9" s="654">
        <v>0.22800000000000001</v>
      </c>
    </row>
    <row r="10" spans="1:7" ht="26.25">
      <c r="A10" s="62" t="s">
        <v>715</v>
      </c>
      <c r="B10" s="62" t="s">
        <v>13</v>
      </c>
      <c r="C10" s="92" t="s">
        <v>713</v>
      </c>
      <c r="D10" s="649">
        <v>29528</v>
      </c>
      <c r="E10" s="648">
        <v>55.3</v>
      </c>
      <c r="F10" s="385">
        <v>4.2999999999999997E-2</v>
      </c>
      <c r="G10" s="343"/>
    </row>
    <row r="11" spans="1:7" ht="26.25">
      <c r="A11" s="62" t="s">
        <v>716</v>
      </c>
      <c r="B11" s="62" t="s">
        <v>122</v>
      </c>
      <c r="C11" s="92" t="s">
        <v>713</v>
      </c>
      <c r="D11" s="649">
        <v>41459</v>
      </c>
      <c r="E11" s="648">
        <v>52.7</v>
      </c>
      <c r="F11" s="385">
        <v>4.1000000000000002E-2</v>
      </c>
      <c r="G11" s="343"/>
    </row>
    <row r="12" spans="1:7" ht="26.25">
      <c r="A12" s="62" t="s">
        <v>312</v>
      </c>
      <c r="B12" s="62" t="s">
        <v>13</v>
      </c>
      <c r="C12" s="92" t="s">
        <v>713</v>
      </c>
      <c r="D12" s="649">
        <v>44654</v>
      </c>
      <c r="E12" s="648">
        <v>45</v>
      </c>
      <c r="F12" s="385">
        <v>3.5000000000000003E-2</v>
      </c>
      <c r="G12" s="343"/>
    </row>
    <row r="13" spans="1:7">
      <c r="A13" s="12" t="s">
        <v>717</v>
      </c>
      <c r="B13" s="62" t="s">
        <v>122</v>
      </c>
      <c r="C13" s="92" t="s">
        <v>718</v>
      </c>
      <c r="D13" s="588" t="s">
        <v>81</v>
      </c>
      <c r="E13" s="648">
        <v>44.2</v>
      </c>
      <c r="F13" s="385">
        <v>3.5000000000000003E-2</v>
      </c>
      <c r="G13" s="343"/>
    </row>
    <row r="14" spans="1:7">
      <c r="A14" s="62" t="s">
        <v>719</v>
      </c>
      <c r="B14" s="62" t="s">
        <v>720</v>
      </c>
      <c r="C14" s="92" t="s">
        <v>718</v>
      </c>
      <c r="D14" s="588" t="s">
        <v>81</v>
      </c>
      <c r="E14" s="648">
        <v>40.299999999999997</v>
      </c>
      <c r="F14" s="385">
        <v>3.1E-2</v>
      </c>
      <c r="G14" s="343"/>
    </row>
    <row r="15" spans="1:7" ht="26.25">
      <c r="A15" s="62" t="s">
        <v>309</v>
      </c>
      <c r="B15" s="62" t="s">
        <v>19</v>
      </c>
      <c r="C15" s="92" t="s">
        <v>713</v>
      </c>
      <c r="D15" s="649">
        <v>31601</v>
      </c>
      <c r="E15" s="648">
        <v>39.799999999999997</v>
      </c>
      <c r="F15" s="385">
        <v>3.1E-2</v>
      </c>
      <c r="G15" s="343"/>
    </row>
    <row r="16" spans="1:7" ht="26.25">
      <c r="A16" s="62" t="s">
        <v>721</v>
      </c>
      <c r="B16" s="62" t="s">
        <v>17</v>
      </c>
      <c r="C16" s="92" t="s">
        <v>713</v>
      </c>
      <c r="D16" s="588" t="s">
        <v>81</v>
      </c>
      <c r="E16" s="648">
        <v>38</v>
      </c>
      <c r="F16" s="385">
        <v>0.03</v>
      </c>
      <c r="G16" s="343"/>
    </row>
    <row r="17" spans="1:8">
      <c r="A17" s="62" t="s">
        <v>722</v>
      </c>
      <c r="B17" s="856" t="s">
        <v>13</v>
      </c>
      <c r="C17" s="847" t="s">
        <v>713</v>
      </c>
      <c r="D17" s="853">
        <v>63747</v>
      </c>
      <c r="E17" s="849">
        <v>30.2</v>
      </c>
      <c r="F17" s="851">
        <v>2.4E-2</v>
      </c>
      <c r="G17" s="343"/>
    </row>
    <row r="18" spans="1:8">
      <c r="A18" s="67" t="s">
        <v>723</v>
      </c>
      <c r="B18" s="817"/>
      <c r="C18" s="848"/>
      <c r="D18" s="854"/>
      <c r="E18" s="850"/>
      <c r="F18" s="852"/>
      <c r="G18" s="351"/>
    </row>
    <row r="19" spans="1:8">
      <c r="A19" s="75" t="s">
        <v>724</v>
      </c>
      <c r="B19" s="73"/>
      <c r="C19" s="171"/>
      <c r="D19" s="651">
        <v>373496</v>
      </c>
      <c r="E19" s="650">
        <v>654.70000000000005</v>
      </c>
      <c r="F19" s="652">
        <v>0.51100000000000001</v>
      </c>
      <c r="G19" s="172"/>
    </row>
    <row r="20" spans="1:8" ht="15.75" thickBot="1">
      <c r="A20" s="72" t="s">
        <v>725</v>
      </c>
      <c r="B20" s="71"/>
      <c r="C20" s="173"/>
      <c r="D20" s="72" t="s">
        <v>81</v>
      </c>
      <c r="E20" s="650">
        <v>1281.5999999999999</v>
      </c>
      <c r="F20" s="653">
        <v>1</v>
      </c>
      <c r="G20" s="174"/>
    </row>
    <row r="21" spans="1:8" ht="24.75" customHeight="1">
      <c r="A21" s="813" t="s">
        <v>1360</v>
      </c>
      <c r="B21" s="813"/>
      <c r="C21" s="813"/>
      <c r="D21" s="813"/>
      <c r="E21" s="813"/>
      <c r="F21" s="813"/>
      <c r="G21" s="813"/>
      <c r="H21" s="813"/>
    </row>
    <row r="22" spans="1:8" ht="28.5" customHeight="1">
      <c r="A22" s="855" t="s">
        <v>1361</v>
      </c>
      <c r="B22" s="855"/>
      <c r="C22" s="855"/>
      <c r="D22" s="855"/>
      <c r="E22" s="855"/>
      <c r="F22" s="855"/>
      <c r="G22" s="855"/>
    </row>
    <row r="23" spans="1:8">
      <c r="A23" s="2" t="s">
        <v>726</v>
      </c>
    </row>
    <row r="24" spans="1:8">
      <c r="A24" s="2"/>
    </row>
    <row r="25" spans="1:8">
      <c r="A25" s="655"/>
    </row>
  </sheetData>
  <mergeCells count="17">
    <mergeCell ref="A3:A4"/>
    <mergeCell ref="B3:B4"/>
    <mergeCell ref="C3:C4"/>
    <mergeCell ref="E3:G3"/>
    <mergeCell ref="G5:G6"/>
    <mergeCell ref="B5:B6"/>
    <mergeCell ref="C5:C6"/>
    <mergeCell ref="E5:E6"/>
    <mergeCell ref="F5:F6"/>
    <mergeCell ref="D5:D6"/>
    <mergeCell ref="C17:C18"/>
    <mergeCell ref="E17:E18"/>
    <mergeCell ref="F17:F18"/>
    <mergeCell ref="D17:D18"/>
    <mergeCell ref="A22:G22"/>
    <mergeCell ref="A21:H21"/>
    <mergeCell ref="B17:B1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39"/>
  <sheetViews>
    <sheetView workbookViewId="0">
      <selection activeCell="G27" sqref="G27"/>
    </sheetView>
  </sheetViews>
  <sheetFormatPr baseColWidth="10" defaultRowHeight="15"/>
  <cols>
    <col min="1" max="1" width="18" customWidth="1"/>
    <col min="2" max="2" width="48.28515625" customWidth="1"/>
  </cols>
  <sheetData>
    <row r="1" spans="1:10">
      <c r="A1" s="83" t="s">
        <v>116</v>
      </c>
    </row>
    <row r="3" spans="1:10" ht="15.75">
      <c r="J3" s="361"/>
    </row>
    <row r="22" spans="1:9">
      <c r="A22" s="786" t="s">
        <v>1164</v>
      </c>
      <c r="B22" s="786"/>
      <c r="C22" s="786"/>
      <c r="D22" s="786"/>
      <c r="E22" s="786"/>
      <c r="F22" s="786"/>
      <c r="G22" s="786"/>
      <c r="H22" s="786"/>
      <c r="I22" s="786"/>
    </row>
    <row r="24" spans="1:9" ht="15.75" thickBot="1"/>
    <row r="25" spans="1:9" ht="21.75" customHeight="1">
      <c r="A25" s="476" t="s">
        <v>1162</v>
      </c>
      <c r="B25" s="614" t="s">
        <v>1340</v>
      </c>
    </row>
    <row r="26" spans="1:9">
      <c r="A26" s="13" t="s">
        <v>20</v>
      </c>
      <c r="B26" s="495">
        <v>0.24</v>
      </c>
    </row>
    <row r="27" spans="1:9">
      <c r="A27" s="13" t="s">
        <v>17</v>
      </c>
      <c r="B27" s="495">
        <v>0.4</v>
      </c>
    </row>
    <row r="28" spans="1:9">
      <c r="A28" s="13" t="s">
        <v>18</v>
      </c>
      <c r="B28" s="495">
        <v>0.41</v>
      </c>
    </row>
    <row r="29" spans="1:9">
      <c r="A29" s="13" t="s">
        <v>202</v>
      </c>
      <c r="B29" s="495">
        <v>0.46</v>
      </c>
    </row>
    <row r="30" spans="1:9">
      <c r="A30" s="13" t="s">
        <v>21</v>
      </c>
      <c r="B30" s="495">
        <v>0.5</v>
      </c>
    </row>
    <row r="31" spans="1:9">
      <c r="A31" s="13" t="s">
        <v>261</v>
      </c>
      <c r="B31" s="495">
        <v>0.51</v>
      </c>
    </row>
    <row r="32" spans="1:9">
      <c r="A32" s="13" t="s">
        <v>15</v>
      </c>
      <c r="B32" s="495">
        <v>0.52</v>
      </c>
    </row>
    <row r="33" spans="1:2">
      <c r="A33" s="13" t="s">
        <v>374</v>
      </c>
      <c r="B33" s="495">
        <v>0.59</v>
      </c>
    </row>
    <row r="34" spans="1:2">
      <c r="A34" s="13" t="s">
        <v>22</v>
      </c>
      <c r="B34" s="495">
        <v>0.65</v>
      </c>
    </row>
    <row r="35" spans="1:2">
      <c r="A35" s="13" t="s">
        <v>19</v>
      </c>
      <c r="B35" s="495">
        <v>0.71</v>
      </c>
    </row>
    <row r="36" spans="1:2">
      <c r="A36" s="13" t="s">
        <v>1163</v>
      </c>
      <c r="B36" s="495">
        <v>0.73</v>
      </c>
    </row>
    <row r="37" spans="1:2">
      <c r="A37" s="13" t="s">
        <v>16</v>
      </c>
      <c r="B37" s="495">
        <v>0.75</v>
      </c>
    </row>
    <row r="38" spans="1:2">
      <c r="A38" s="13" t="s">
        <v>14</v>
      </c>
      <c r="B38" s="495">
        <v>0.81</v>
      </c>
    </row>
    <row r="39" spans="1:2" ht="15.75" thickBot="1">
      <c r="A39" s="459" t="s">
        <v>70</v>
      </c>
      <c r="B39" s="615">
        <v>0.89</v>
      </c>
    </row>
  </sheetData>
  <mergeCells count="1">
    <mergeCell ref="A22:I22"/>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dimension ref="A1:E11"/>
  <sheetViews>
    <sheetView workbookViewId="0">
      <selection activeCell="G27" sqref="G27"/>
    </sheetView>
  </sheetViews>
  <sheetFormatPr baseColWidth="10" defaultRowHeight="15"/>
  <cols>
    <col min="1" max="1" width="31.5703125" customWidth="1"/>
  </cols>
  <sheetData>
    <row r="1" spans="1:5">
      <c r="A1" s="10" t="s">
        <v>1384</v>
      </c>
    </row>
    <row r="2" spans="1:5" ht="15.75" thickBot="1"/>
    <row r="3" spans="1:5" ht="26.25">
      <c r="A3" s="800" t="s">
        <v>727</v>
      </c>
      <c r="B3" s="837" t="s">
        <v>78</v>
      </c>
      <c r="C3" s="134" t="s">
        <v>30</v>
      </c>
      <c r="D3" s="116" t="s">
        <v>729</v>
      </c>
      <c r="E3" s="823" t="s">
        <v>731</v>
      </c>
    </row>
    <row r="4" spans="1:5">
      <c r="A4" s="861"/>
      <c r="B4" s="862"/>
      <c r="C4" s="182" t="s">
        <v>728</v>
      </c>
      <c r="D4" s="183" t="s">
        <v>730</v>
      </c>
      <c r="E4" s="863"/>
    </row>
    <row r="5" spans="1:5">
      <c r="A5" s="62" t="s">
        <v>732</v>
      </c>
      <c r="B5" s="177" t="s">
        <v>498</v>
      </c>
      <c r="C5" s="91" t="s">
        <v>733</v>
      </c>
      <c r="D5" s="92">
        <v>15</v>
      </c>
      <c r="E5" s="178">
        <v>2.1000000000000001E-2</v>
      </c>
    </row>
    <row r="6" spans="1:5">
      <c r="A6" s="62" t="s">
        <v>734</v>
      </c>
      <c r="B6" s="177" t="s">
        <v>498</v>
      </c>
      <c r="C6" s="91" t="s">
        <v>735</v>
      </c>
      <c r="D6" s="92">
        <v>18</v>
      </c>
      <c r="E6" s="178">
        <v>1.7999999999999999E-2</v>
      </c>
    </row>
    <row r="7" spans="1:5">
      <c r="A7" s="62" t="s">
        <v>736</v>
      </c>
      <c r="B7" s="177" t="s">
        <v>499</v>
      </c>
      <c r="C7" s="91" t="s">
        <v>737</v>
      </c>
      <c r="D7" s="92">
        <v>12</v>
      </c>
      <c r="E7" s="178">
        <v>2.1000000000000001E-2</v>
      </c>
    </row>
    <row r="8" spans="1:5">
      <c r="A8" s="62" t="s">
        <v>738</v>
      </c>
      <c r="B8" s="177" t="s">
        <v>502</v>
      </c>
      <c r="C8" s="91" t="s">
        <v>739</v>
      </c>
      <c r="D8" s="92">
        <v>4</v>
      </c>
      <c r="E8" s="178">
        <v>4.1000000000000002E-2</v>
      </c>
    </row>
    <row r="9" spans="1:5">
      <c r="A9" s="62" t="s">
        <v>740</v>
      </c>
      <c r="B9" s="177" t="s">
        <v>499</v>
      </c>
      <c r="C9" s="91" t="s">
        <v>741</v>
      </c>
      <c r="D9" s="92">
        <v>17</v>
      </c>
      <c r="E9" s="178">
        <v>1.6E-2</v>
      </c>
    </row>
    <row r="10" spans="1:5" ht="15.75" thickBot="1">
      <c r="A10" s="63" t="s">
        <v>742</v>
      </c>
      <c r="B10" s="179" t="s">
        <v>502</v>
      </c>
      <c r="C10" s="180" t="s">
        <v>743</v>
      </c>
      <c r="D10" s="118">
        <v>14</v>
      </c>
      <c r="E10" s="181">
        <v>2.4E-2</v>
      </c>
    </row>
    <row r="11" spans="1:5">
      <c r="A11" s="9" t="s">
        <v>744</v>
      </c>
    </row>
  </sheetData>
  <mergeCells count="3">
    <mergeCell ref="A3:A4"/>
    <mergeCell ref="B3:B4"/>
    <mergeCell ref="E3:E4"/>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D18"/>
  <sheetViews>
    <sheetView workbookViewId="0">
      <selection activeCell="A15" sqref="A15"/>
    </sheetView>
  </sheetViews>
  <sheetFormatPr baseColWidth="10" defaultRowHeight="15"/>
  <cols>
    <col min="1" max="1" width="47" customWidth="1"/>
    <col min="2" max="3" width="12.140625" customWidth="1"/>
    <col min="4" max="4" width="11.28515625" customWidth="1"/>
  </cols>
  <sheetData>
    <row r="1" spans="1:4">
      <c r="A1" s="10" t="s">
        <v>1385</v>
      </c>
    </row>
    <row r="2" spans="1:4" ht="15.75" thickBot="1"/>
    <row r="3" spans="1:4">
      <c r="A3" s="189" t="s">
        <v>745</v>
      </c>
      <c r="B3" s="134" t="s">
        <v>746</v>
      </c>
      <c r="C3" s="190" t="s">
        <v>519</v>
      </c>
      <c r="D3" s="116" t="s">
        <v>747</v>
      </c>
    </row>
    <row r="4" spans="1:4">
      <c r="A4" s="47" t="s">
        <v>748</v>
      </c>
      <c r="B4" s="191">
        <v>92719368</v>
      </c>
      <c r="C4" s="192">
        <v>0.32300000000000001</v>
      </c>
      <c r="D4" s="5">
        <v>0.32</v>
      </c>
    </row>
    <row r="5" spans="1:4">
      <c r="A5" s="45" t="s">
        <v>749</v>
      </c>
      <c r="B5" s="185">
        <v>64114332</v>
      </c>
      <c r="C5" s="186">
        <v>0.223</v>
      </c>
      <c r="D5" s="187">
        <v>0.55000000000000004</v>
      </c>
    </row>
    <row r="6" spans="1:4">
      <c r="A6" s="45" t="s">
        <v>750</v>
      </c>
      <c r="B6" s="185">
        <v>58053509</v>
      </c>
      <c r="C6" s="186">
        <v>0.20200000000000001</v>
      </c>
      <c r="D6" s="187">
        <v>0.75</v>
      </c>
    </row>
    <row r="7" spans="1:4">
      <c r="A7" s="51" t="s">
        <v>751</v>
      </c>
      <c r="B7" s="193">
        <v>27966214</v>
      </c>
      <c r="C7" s="194">
        <v>9.7000000000000003E-2</v>
      </c>
      <c r="D7" s="195">
        <v>0.85</v>
      </c>
    </row>
    <row r="8" spans="1:4">
      <c r="A8" s="197" t="s">
        <v>65</v>
      </c>
      <c r="B8" s="198">
        <v>287311437</v>
      </c>
      <c r="C8" s="199">
        <v>1</v>
      </c>
      <c r="D8" s="200"/>
    </row>
    <row r="9" spans="1:4" ht="15.75" thickBot="1">
      <c r="A9" s="82"/>
      <c r="B9" s="838" t="s">
        <v>752</v>
      </c>
      <c r="C9" s="838"/>
      <c r="D9" s="838"/>
    </row>
    <row r="10" spans="1:4" ht="15.75" thickBot="1">
      <c r="A10" s="184"/>
      <c r="B10" s="184"/>
      <c r="C10" s="184"/>
      <c r="D10" s="184"/>
    </row>
    <row r="11" spans="1:4">
      <c r="A11" s="39" t="s">
        <v>753</v>
      </c>
      <c r="B11" s="78" t="s">
        <v>746</v>
      </c>
      <c r="C11" s="137" t="s">
        <v>519</v>
      </c>
      <c r="D11" s="14" t="s">
        <v>747</v>
      </c>
    </row>
    <row r="12" spans="1:4">
      <c r="A12" s="47" t="s">
        <v>754</v>
      </c>
      <c r="B12" s="566">
        <v>35744147</v>
      </c>
      <c r="C12" s="192">
        <v>0.33800000000000002</v>
      </c>
      <c r="D12" s="5">
        <v>0.34</v>
      </c>
    </row>
    <row r="13" spans="1:4">
      <c r="A13" s="45" t="s">
        <v>755</v>
      </c>
      <c r="B13" s="185">
        <v>21579824</v>
      </c>
      <c r="C13" s="186">
        <v>0.20399999999999999</v>
      </c>
      <c r="D13" s="188">
        <v>0.54</v>
      </c>
    </row>
    <row r="14" spans="1:4">
      <c r="A14" s="45" t="s">
        <v>756</v>
      </c>
      <c r="B14" s="185">
        <v>7849057</v>
      </c>
      <c r="C14" s="186">
        <v>7.3999999999999996E-2</v>
      </c>
      <c r="D14" s="188">
        <v>0.62</v>
      </c>
    </row>
    <row r="15" spans="1:4">
      <c r="A15" s="51" t="s">
        <v>757</v>
      </c>
      <c r="B15" s="193">
        <v>5261736</v>
      </c>
      <c r="C15" s="194">
        <v>0.05</v>
      </c>
      <c r="D15" s="201">
        <v>0.67</v>
      </c>
    </row>
    <row r="16" spans="1:4">
      <c r="A16" s="197" t="s">
        <v>65</v>
      </c>
      <c r="B16" s="198">
        <v>105902584</v>
      </c>
      <c r="C16" s="199">
        <v>1</v>
      </c>
      <c r="D16" s="202"/>
    </row>
    <row r="17" spans="1:4" ht="15.75" thickBot="1">
      <c r="A17" s="20"/>
      <c r="B17" s="864" t="s">
        <v>758</v>
      </c>
      <c r="C17" s="864"/>
      <c r="D17" s="864"/>
    </row>
    <row r="18" spans="1:4" ht="35.25" customHeight="1">
      <c r="A18" s="865" t="s">
        <v>759</v>
      </c>
      <c r="B18" s="865"/>
      <c r="C18" s="865"/>
      <c r="D18" s="865"/>
    </row>
  </sheetData>
  <mergeCells count="3">
    <mergeCell ref="B9:D9"/>
    <mergeCell ref="B17:D17"/>
    <mergeCell ref="A18:D18"/>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D9"/>
  <sheetViews>
    <sheetView workbookViewId="0">
      <selection activeCell="G27" sqref="G27"/>
    </sheetView>
  </sheetViews>
  <sheetFormatPr baseColWidth="10" defaultRowHeight="15"/>
  <cols>
    <col min="2" max="2" width="13.7109375" bestFit="1" customWidth="1"/>
  </cols>
  <sheetData>
    <row r="1" spans="1:4">
      <c r="A1" s="83" t="s">
        <v>1386</v>
      </c>
    </row>
    <row r="2" spans="1:4" ht="15.75" thickBot="1"/>
    <row r="3" spans="1:4">
      <c r="A3" s="209" t="s">
        <v>704</v>
      </c>
      <c r="B3" s="210" t="s">
        <v>746</v>
      </c>
      <c r="C3" s="103" t="s">
        <v>519</v>
      </c>
      <c r="D3" s="103" t="s">
        <v>747</v>
      </c>
    </row>
    <row r="4" spans="1:4">
      <c r="A4" s="206" t="s">
        <v>760</v>
      </c>
      <c r="B4" s="567">
        <v>697389640</v>
      </c>
      <c r="C4" s="113">
        <v>0.45</v>
      </c>
      <c r="D4" s="113">
        <v>0.45</v>
      </c>
    </row>
    <row r="5" spans="1:4">
      <c r="A5" s="204" t="s">
        <v>761</v>
      </c>
      <c r="B5" s="568">
        <v>299890990</v>
      </c>
      <c r="C5" s="111">
        <v>0.19</v>
      </c>
      <c r="D5" s="111">
        <v>0.64</v>
      </c>
    </row>
    <row r="6" spans="1:4">
      <c r="A6" s="207" t="s">
        <v>762</v>
      </c>
      <c r="B6" s="569">
        <v>219149983</v>
      </c>
      <c r="C6" s="208">
        <v>0.14000000000000001</v>
      </c>
      <c r="D6" s="208">
        <v>0.78</v>
      </c>
    </row>
    <row r="7" spans="1:4">
      <c r="A7" s="211" t="s">
        <v>2</v>
      </c>
      <c r="B7" s="570">
        <v>1550138593</v>
      </c>
      <c r="C7" s="152">
        <v>1</v>
      </c>
      <c r="D7" s="151"/>
    </row>
    <row r="8" spans="1:4" ht="15.75" thickBot="1">
      <c r="A8" s="212"/>
      <c r="B8" s="213" t="s">
        <v>763</v>
      </c>
      <c r="C8" s="214">
        <v>2582</v>
      </c>
      <c r="D8" s="153"/>
    </row>
    <row r="9" spans="1:4" ht="39.75" customHeight="1">
      <c r="A9" s="804" t="s">
        <v>764</v>
      </c>
      <c r="B9" s="804"/>
      <c r="C9" s="804"/>
      <c r="D9" s="804"/>
    </row>
  </sheetData>
  <mergeCells count="1">
    <mergeCell ref="A9:D9"/>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C9"/>
  <sheetViews>
    <sheetView workbookViewId="0">
      <selection activeCell="G27" sqref="G27"/>
    </sheetView>
  </sheetViews>
  <sheetFormatPr baseColWidth="10" defaultRowHeight="15"/>
  <cols>
    <col min="1" max="1" width="29.140625" customWidth="1"/>
    <col min="3" max="3" width="10.85546875" customWidth="1"/>
  </cols>
  <sheetData>
    <row r="1" spans="1:3">
      <c r="A1" s="83" t="s">
        <v>1387</v>
      </c>
    </row>
    <row r="2" spans="1:3" ht="15.75" thickBot="1"/>
    <row r="3" spans="1:3" ht="25.5">
      <c r="A3" s="215"/>
      <c r="B3" s="103" t="s">
        <v>765</v>
      </c>
      <c r="C3" s="103" t="s">
        <v>747</v>
      </c>
    </row>
    <row r="4" spans="1:3">
      <c r="A4" s="88" t="s">
        <v>766</v>
      </c>
      <c r="B4" s="113">
        <v>0.2</v>
      </c>
      <c r="C4" s="113">
        <v>0.2</v>
      </c>
    </row>
    <row r="5" spans="1:3">
      <c r="A5" s="80" t="s">
        <v>767</v>
      </c>
      <c r="B5" s="111">
        <v>0.13</v>
      </c>
      <c r="C5" s="111">
        <v>0.33</v>
      </c>
    </row>
    <row r="6" spans="1:3">
      <c r="A6" s="80" t="s">
        <v>768</v>
      </c>
      <c r="B6" s="111">
        <v>0.11</v>
      </c>
      <c r="C6" s="111">
        <v>0.44</v>
      </c>
    </row>
    <row r="7" spans="1:3">
      <c r="A7" s="80" t="s">
        <v>769</v>
      </c>
      <c r="B7" s="111">
        <v>0.11</v>
      </c>
      <c r="C7" s="111">
        <v>0.56000000000000005</v>
      </c>
    </row>
    <row r="8" spans="1:3">
      <c r="A8" s="105" t="s">
        <v>770</v>
      </c>
      <c r="B8" s="208">
        <v>0.11</v>
      </c>
      <c r="C8" s="208">
        <v>0.67</v>
      </c>
    </row>
    <row r="9" spans="1:3" ht="15.75" thickBot="1">
      <c r="A9" s="110" t="s">
        <v>771</v>
      </c>
      <c r="B9" s="153">
        <v>932</v>
      </c>
      <c r="C9" s="153"/>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D53"/>
  <sheetViews>
    <sheetView topLeftCell="A39" workbookViewId="0">
      <selection activeCell="G57" sqref="G57"/>
    </sheetView>
  </sheetViews>
  <sheetFormatPr baseColWidth="10" defaultRowHeight="15"/>
  <cols>
    <col min="1" max="1" width="13.140625" customWidth="1"/>
    <col min="2" max="2" width="34.85546875" customWidth="1"/>
  </cols>
  <sheetData>
    <row r="1" spans="1:4">
      <c r="A1" s="10" t="s">
        <v>1388</v>
      </c>
    </row>
    <row r="2" spans="1:4">
      <c r="A2" s="10"/>
    </row>
    <row r="3" spans="1:4">
      <c r="A3" s="866" t="s">
        <v>1339</v>
      </c>
      <c r="B3" s="605" t="s">
        <v>1337</v>
      </c>
      <c r="C3" s="606">
        <f>+C12+C25+C33+C40+C51</f>
        <v>1296</v>
      </c>
      <c r="D3" s="607">
        <f>+C3/$C$5</f>
        <v>0.15232722143864599</v>
      </c>
    </row>
    <row r="4" spans="1:4">
      <c r="A4" s="867"/>
      <c r="B4" s="611" t="s">
        <v>1338</v>
      </c>
      <c r="C4" s="612">
        <f>+C5-C3</f>
        <v>7212</v>
      </c>
      <c r="D4" s="613">
        <f t="shared" ref="D4:D5" si="0">+C4/$C$5</f>
        <v>0.84767277856135403</v>
      </c>
    </row>
    <row r="5" spans="1:4">
      <c r="A5" s="868"/>
      <c r="B5" s="608" t="s">
        <v>2</v>
      </c>
      <c r="C5" s="609">
        <f>+C13+C26+C34+C41+C43+C52</f>
        <v>8508</v>
      </c>
      <c r="D5" s="610">
        <f t="shared" si="0"/>
        <v>1</v>
      </c>
    </row>
    <row r="6" spans="1:4" ht="15.75" thickBot="1"/>
    <row r="7" spans="1:4">
      <c r="A7" s="43" t="s">
        <v>78</v>
      </c>
      <c r="B7" s="43" t="s">
        <v>772</v>
      </c>
      <c r="C7" s="224" t="s">
        <v>773</v>
      </c>
      <c r="D7" s="224" t="s">
        <v>519</v>
      </c>
    </row>
    <row r="8" spans="1:4">
      <c r="A8" s="220"/>
      <c r="B8" s="47" t="s">
        <v>774</v>
      </c>
      <c r="C8" s="146">
        <v>58</v>
      </c>
      <c r="D8" s="221">
        <v>7.0000000000000007E-2</v>
      </c>
    </row>
    <row r="9" spans="1:4">
      <c r="A9" s="12"/>
      <c r="B9" s="45" t="s">
        <v>775</v>
      </c>
      <c r="C9" s="137">
        <v>60</v>
      </c>
      <c r="D9" s="158">
        <v>7.0000000000000007E-2</v>
      </c>
    </row>
    <row r="10" spans="1:4">
      <c r="A10" s="45" t="s">
        <v>498</v>
      </c>
      <c r="B10" s="45" t="s">
        <v>776</v>
      </c>
      <c r="C10" s="137">
        <v>120</v>
      </c>
      <c r="D10" s="158">
        <v>0.14000000000000001</v>
      </c>
    </row>
    <row r="11" spans="1:4">
      <c r="A11" s="12"/>
      <c r="B11" s="45" t="s">
        <v>777</v>
      </c>
      <c r="C11" s="137">
        <v>345</v>
      </c>
      <c r="D11" s="158">
        <v>0.41</v>
      </c>
    </row>
    <row r="12" spans="1:4">
      <c r="A12" s="12"/>
      <c r="B12" s="225" t="s">
        <v>778</v>
      </c>
      <c r="C12" s="197">
        <v>583</v>
      </c>
      <c r="D12" s="226">
        <v>0.69</v>
      </c>
    </row>
    <row r="13" spans="1:4">
      <c r="A13" s="222"/>
      <c r="B13" s="22" t="s">
        <v>779</v>
      </c>
      <c r="C13" s="163">
        <v>850</v>
      </c>
      <c r="D13" s="227"/>
    </row>
    <row r="14" spans="1:4">
      <c r="A14" s="12"/>
      <c r="B14" s="45" t="s">
        <v>780</v>
      </c>
      <c r="C14" s="137">
        <v>36</v>
      </c>
      <c r="D14" s="158">
        <v>0.02</v>
      </c>
    </row>
    <row r="15" spans="1:4">
      <c r="A15" s="12"/>
      <c r="B15" s="45" t="s">
        <v>781</v>
      </c>
      <c r="C15" s="137">
        <v>28</v>
      </c>
      <c r="D15" s="158">
        <v>0.02</v>
      </c>
    </row>
    <row r="16" spans="1:4">
      <c r="A16" s="12"/>
      <c r="B16" s="45" t="s">
        <v>782</v>
      </c>
      <c r="C16" s="137">
        <v>27</v>
      </c>
      <c r="D16" s="158">
        <v>0.02</v>
      </c>
    </row>
    <row r="17" spans="1:4">
      <c r="A17" s="12"/>
      <c r="B17" s="45" t="s">
        <v>783</v>
      </c>
      <c r="C17" s="137">
        <v>26</v>
      </c>
      <c r="D17" s="158">
        <v>0.01</v>
      </c>
    </row>
    <row r="18" spans="1:4">
      <c r="A18" s="12"/>
      <c r="B18" s="45" t="s">
        <v>784</v>
      </c>
      <c r="C18" s="137">
        <v>18</v>
      </c>
      <c r="D18" s="158">
        <v>0.01</v>
      </c>
    </row>
    <row r="19" spans="1:4">
      <c r="A19" s="12"/>
      <c r="B19" s="45" t="s">
        <v>785</v>
      </c>
      <c r="C19" s="137">
        <v>18</v>
      </c>
      <c r="D19" s="158">
        <v>0.01</v>
      </c>
    </row>
    <row r="20" spans="1:4">
      <c r="A20" s="45" t="s">
        <v>499</v>
      </c>
      <c r="B20" s="45" t="s">
        <v>786</v>
      </c>
      <c r="C20" s="137">
        <v>16</v>
      </c>
      <c r="D20" s="158">
        <v>0.01</v>
      </c>
    </row>
    <row r="21" spans="1:4">
      <c r="A21" s="12"/>
      <c r="B21" s="45" t="s">
        <v>787</v>
      </c>
      <c r="C21" s="137">
        <v>15</v>
      </c>
      <c r="D21" s="158">
        <v>0.01</v>
      </c>
    </row>
    <row r="22" spans="1:4">
      <c r="A22" s="12"/>
      <c r="B22" s="45" t="s">
        <v>788</v>
      </c>
      <c r="C22" s="137">
        <v>15</v>
      </c>
      <c r="D22" s="158">
        <v>0.01</v>
      </c>
    </row>
    <row r="23" spans="1:4">
      <c r="A23" s="12"/>
      <c r="B23" s="45" t="s">
        <v>789</v>
      </c>
      <c r="C23" s="137">
        <v>15</v>
      </c>
      <c r="D23" s="158">
        <v>0.01</v>
      </c>
    </row>
    <row r="24" spans="1:4">
      <c r="A24" s="12"/>
      <c r="B24" s="45" t="s">
        <v>790</v>
      </c>
      <c r="C24" s="137">
        <v>8</v>
      </c>
      <c r="D24" s="158">
        <v>0</v>
      </c>
    </row>
    <row r="25" spans="1:4">
      <c r="A25" s="12"/>
      <c r="B25" s="225" t="s">
        <v>791</v>
      </c>
      <c r="C25" s="197">
        <v>222</v>
      </c>
      <c r="D25" s="226">
        <v>0.12</v>
      </c>
    </row>
    <row r="26" spans="1:4">
      <c r="A26" s="12"/>
      <c r="B26" s="39" t="s">
        <v>779</v>
      </c>
      <c r="C26" s="217">
        <v>1800</v>
      </c>
      <c r="D26" s="218"/>
    </row>
    <row r="27" spans="1:4">
      <c r="A27" s="220"/>
      <c r="B27" s="47" t="s">
        <v>780</v>
      </c>
      <c r="C27" s="146">
        <v>80</v>
      </c>
      <c r="D27" s="221">
        <v>0.04</v>
      </c>
    </row>
    <row r="28" spans="1:4">
      <c r="A28" s="12"/>
      <c r="B28" s="45" t="s">
        <v>792</v>
      </c>
      <c r="C28" s="137" t="s">
        <v>81</v>
      </c>
      <c r="D28" s="137" t="s">
        <v>793</v>
      </c>
    </row>
    <row r="29" spans="1:4">
      <c r="A29" s="45" t="s">
        <v>500</v>
      </c>
      <c r="B29" s="45" t="s">
        <v>794</v>
      </c>
      <c r="C29" s="137">
        <v>25</v>
      </c>
      <c r="D29" s="158">
        <v>0.01</v>
      </c>
    </row>
    <row r="30" spans="1:4">
      <c r="A30" s="12"/>
      <c r="B30" s="45" t="s">
        <v>795</v>
      </c>
      <c r="C30" s="137">
        <v>82</v>
      </c>
      <c r="D30" s="158">
        <v>0.04</v>
      </c>
    </row>
    <row r="31" spans="1:4">
      <c r="A31" s="12"/>
      <c r="B31" s="45" t="s">
        <v>796</v>
      </c>
      <c r="C31" s="137">
        <v>58</v>
      </c>
      <c r="D31" s="158">
        <v>0.03</v>
      </c>
    </row>
    <row r="32" spans="1:4">
      <c r="A32" s="12"/>
      <c r="B32" s="45" t="s">
        <v>797</v>
      </c>
      <c r="C32" s="137">
        <v>6</v>
      </c>
      <c r="D32" s="158">
        <v>0</v>
      </c>
    </row>
    <row r="33" spans="1:4">
      <c r="A33" s="12"/>
      <c r="B33" s="225" t="s">
        <v>798</v>
      </c>
      <c r="C33" s="197">
        <v>251</v>
      </c>
      <c r="D33" s="226">
        <v>0.13</v>
      </c>
    </row>
    <row r="34" spans="1:4">
      <c r="A34" s="222"/>
      <c r="B34" s="22" t="s">
        <v>779</v>
      </c>
      <c r="C34" s="228">
        <v>2000</v>
      </c>
      <c r="D34" s="227"/>
    </row>
    <row r="35" spans="1:4">
      <c r="A35" s="12"/>
      <c r="B35" s="45" t="s">
        <v>799</v>
      </c>
      <c r="C35" s="137">
        <v>75</v>
      </c>
      <c r="D35" s="158">
        <v>0.05</v>
      </c>
    </row>
    <row r="36" spans="1:4">
      <c r="A36" s="12"/>
      <c r="B36" s="45" t="s">
        <v>800</v>
      </c>
      <c r="C36" s="137">
        <v>22</v>
      </c>
      <c r="D36" s="158">
        <v>0.02</v>
      </c>
    </row>
    <row r="37" spans="1:4">
      <c r="A37" s="45" t="s">
        <v>501</v>
      </c>
      <c r="B37" s="45" t="s">
        <v>1875</v>
      </c>
      <c r="C37" s="137">
        <v>16</v>
      </c>
      <c r="D37" s="158">
        <v>0.01</v>
      </c>
    </row>
    <row r="38" spans="1:4">
      <c r="A38" s="12"/>
      <c r="B38" s="45" t="s">
        <v>1876</v>
      </c>
      <c r="C38" s="137">
        <v>10</v>
      </c>
      <c r="D38" s="158">
        <v>0.01</v>
      </c>
    </row>
    <row r="39" spans="1:4">
      <c r="A39" s="12"/>
      <c r="B39" s="45" t="s">
        <v>801</v>
      </c>
      <c r="C39" s="137">
        <v>10</v>
      </c>
      <c r="D39" s="158">
        <v>0.01</v>
      </c>
    </row>
    <row r="40" spans="1:4">
      <c r="A40" s="12"/>
      <c r="B40" s="225" t="s">
        <v>798</v>
      </c>
      <c r="C40" s="197">
        <v>133</v>
      </c>
      <c r="D40" s="226">
        <v>0.1</v>
      </c>
    </row>
    <row r="41" spans="1:4">
      <c r="A41" s="12"/>
      <c r="B41" s="39" t="s">
        <v>779</v>
      </c>
      <c r="C41" s="217">
        <v>1374</v>
      </c>
      <c r="D41" s="218"/>
    </row>
    <row r="42" spans="1:4">
      <c r="A42" s="47" t="s">
        <v>502</v>
      </c>
      <c r="B42" s="47" t="s">
        <v>802</v>
      </c>
      <c r="C42" s="146">
        <v>34</v>
      </c>
      <c r="D42" s="221">
        <v>0.02</v>
      </c>
    </row>
    <row r="43" spans="1:4">
      <c r="A43" s="222"/>
      <c r="B43" s="225" t="s">
        <v>779</v>
      </c>
      <c r="C43" s="229">
        <v>1900</v>
      </c>
      <c r="D43" s="230"/>
    </row>
    <row r="44" spans="1:4">
      <c r="A44" s="220"/>
      <c r="B44" s="47" t="s">
        <v>803</v>
      </c>
      <c r="C44" s="146">
        <v>35</v>
      </c>
      <c r="D44" s="221">
        <v>0.06</v>
      </c>
    </row>
    <row r="45" spans="1:4">
      <c r="A45" s="12"/>
      <c r="B45" s="45" t="s">
        <v>804</v>
      </c>
      <c r="C45" s="137">
        <v>18</v>
      </c>
      <c r="D45" s="158">
        <v>0.03</v>
      </c>
    </row>
    <row r="46" spans="1:4">
      <c r="A46" s="12"/>
      <c r="B46" s="45" t="s">
        <v>805</v>
      </c>
      <c r="C46" s="137">
        <v>16</v>
      </c>
      <c r="D46" s="158">
        <v>0.03</v>
      </c>
    </row>
    <row r="47" spans="1:4">
      <c r="A47" s="45" t="s">
        <v>503</v>
      </c>
      <c r="B47" s="45" t="s">
        <v>806</v>
      </c>
      <c r="C47" s="137">
        <v>15</v>
      </c>
      <c r="D47" s="158">
        <v>0.03</v>
      </c>
    </row>
    <row r="48" spans="1:4">
      <c r="A48" s="12"/>
      <c r="B48" s="45" t="s">
        <v>807</v>
      </c>
      <c r="C48" s="137">
        <v>10</v>
      </c>
      <c r="D48" s="158">
        <v>0.02</v>
      </c>
    </row>
    <row r="49" spans="1:4">
      <c r="A49" s="12"/>
      <c r="B49" s="45" t="s">
        <v>808</v>
      </c>
      <c r="C49" s="137">
        <v>9</v>
      </c>
      <c r="D49" s="158">
        <v>0.02</v>
      </c>
    </row>
    <row r="50" spans="1:4">
      <c r="A50" s="12"/>
      <c r="B50" s="45" t="s">
        <v>809</v>
      </c>
      <c r="C50" s="137">
        <v>4</v>
      </c>
      <c r="D50" s="158">
        <v>0.01</v>
      </c>
    </row>
    <row r="51" spans="1:4">
      <c r="A51" s="12"/>
      <c r="B51" s="21" t="s">
        <v>810</v>
      </c>
      <c r="C51" s="231">
        <v>107</v>
      </c>
      <c r="D51" s="232">
        <v>0.18</v>
      </c>
    </row>
    <row r="52" spans="1:4" ht="15.75" thickBot="1">
      <c r="A52" s="219"/>
      <c r="B52" s="233" t="s">
        <v>2</v>
      </c>
      <c r="C52" s="196">
        <v>584</v>
      </c>
      <c r="D52" s="234"/>
    </row>
    <row r="53" spans="1:4" ht="92.25" customHeight="1">
      <c r="A53" s="813" t="s">
        <v>811</v>
      </c>
      <c r="B53" s="813"/>
      <c r="C53" s="813"/>
      <c r="D53" s="813"/>
    </row>
  </sheetData>
  <mergeCells count="2">
    <mergeCell ref="A53:D53"/>
    <mergeCell ref="A3:A5"/>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C27"/>
  <sheetViews>
    <sheetView topLeftCell="A13" workbookViewId="0">
      <selection activeCell="C20" sqref="C20"/>
    </sheetView>
  </sheetViews>
  <sheetFormatPr baseColWidth="10" defaultRowHeight="15"/>
  <cols>
    <col min="1" max="1" width="18.28515625" customWidth="1"/>
    <col min="2" max="2" width="23.7109375" customWidth="1"/>
    <col min="3" max="3" width="86.7109375" customWidth="1"/>
  </cols>
  <sheetData>
    <row r="1" spans="1:3">
      <c r="A1" s="10" t="s">
        <v>1389</v>
      </c>
    </row>
    <row r="2" spans="1:3" ht="15.75" thickBot="1"/>
    <row r="3" spans="1:3">
      <c r="A3" s="70" t="s">
        <v>78</v>
      </c>
      <c r="B3" s="116" t="s">
        <v>812</v>
      </c>
      <c r="C3" s="116" t="s">
        <v>813</v>
      </c>
    </row>
    <row r="4" spans="1:3">
      <c r="A4" s="869" t="s">
        <v>814</v>
      </c>
      <c r="B4" s="872" t="s">
        <v>815</v>
      </c>
      <c r="C4" s="235" t="s">
        <v>816</v>
      </c>
    </row>
    <row r="5" spans="1:3" ht="51">
      <c r="A5" s="869"/>
      <c r="B5" s="872"/>
      <c r="C5" s="235" t="s">
        <v>817</v>
      </c>
    </row>
    <row r="6" spans="1:3">
      <c r="A6" s="869" t="s">
        <v>818</v>
      </c>
      <c r="B6" s="872" t="s">
        <v>819</v>
      </c>
      <c r="C6" s="235" t="s">
        <v>820</v>
      </c>
    </row>
    <row r="7" spans="1:3" ht="38.25">
      <c r="A7" s="869"/>
      <c r="B7" s="872"/>
      <c r="C7" s="235" t="s">
        <v>821</v>
      </c>
    </row>
    <row r="8" spans="1:3" ht="25.5">
      <c r="A8" s="869" t="s">
        <v>498</v>
      </c>
      <c r="B8" s="236" t="s">
        <v>822</v>
      </c>
      <c r="C8" s="870" t="s">
        <v>824</v>
      </c>
    </row>
    <row r="9" spans="1:3">
      <c r="A9" s="869"/>
      <c r="B9" s="236" t="s">
        <v>823</v>
      </c>
      <c r="C9" s="870"/>
    </row>
    <row r="10" spans="1:3" ht="25.5">
      <c r="A10" s="237" t="s">
        <v>498</v>
      </c>
      <c r="B10" s="236" t="s">
        <v>825</v>
      </c>
      <c r="C10" s="235" t="s">
        <v>826</v>
      </c>
    </row>
    <row r="11" spans="1:3" ht="38.25">
      <c r="A11" s="237" t="s">
        <v>499</v>
      </c>
      <c r="B11" s="236" t="s">
        <v>827</v>
      </c>
      <c r="C11" s="235" t="s">
        <v>828</v>
      </c>
    </row>
    <row r="12" spans="1:3" ht="28.5" customHeight="1">
      <c r="A12" s="869" t="s">
        <v>499</v>
      </c>
      <c r="B12" s="236" t="s">
        <v>829</v>
      </c>
      <c r="C12" s="870" t="s">
        <v>831</v>
      </c>
    </row>
    <row r="13" spans="1:3">
      <c r="A13" s="869"/>
      <c r="B13" s="236" t="s">
        <v>830</v>
      </c>
      <c r="C13" s="870"/>
    </row>
    <row r="14" spans="1:3" ht="38.25">
      <c r="A14" s="237" t="s">
        <v>499</v>
      </c>
      <c r="B14" s="236" t="s">
        <v>832</v>
      </c>
      <c r="C14" s="235" t="s">
        <v>826</v>
      </c>
    </row>
    <row r="15" spans="1:3" ht="38.25">
      <c r="A15" s="237" t="s">
        <v>500</v>
      </c>
      <c r="B15" s="236" t="s">
        <v>833</v>
      </c>
      <c r="C15" s="235" t="s">
        <v>834</v>
      </c>
    </row>
    <row r="16" spans="1:3" ht="25.5">
      <c r="A16" s="237" t="s">
        <v>500</v>
      </c>
      <c r="B16" s="236" t="s">
        <v>835</v>
      </c>
      <c r="C16" s="235" t="s">
        <v>826</v>
      </c>
    </row>
    <row r="17" spans="1:3" ht="39" thickBot="1">
      <c r="A17" s="237" t="s">
        <v>501</v>
      </c>
      <c r="B17" s="236" t="s">
        <v>836</v>
      </c>
      <c r="C17" s="235" t="s">
        <v>837</v>
      </c>
    </row>
    <row r="18" spans="1:3" ht="26.25" thickBot="1">
      <c r="A18" s="770" t="s">
        <v>501</v>
      </c>
      <c r="B18" s="783" t="s">
        <v>1877</v>
      </c>
      <c r="C18" s="783" t="s">
        <v>826</v>
      </c>
    </row>
    <row r="19" spans="1:3" ht="25.5">
      <c r="A19" s="237" t="s">
        <v>501</v>
      </c>
      <c r="B19" s="236" t="s">
        <v>838</v>
      </c>
      <c r="C19" s="235" t="s">
        <v>831</v>
      </c>
    </row>
    <row r="20" spans="1:3" ht="25.5">
      <c r="A20" s="237" t="s">
        <v>501</v>
      </c>
      <c r="B20" s="236" t="s">
        <v>839</v>
      </c>
      <c r="C20" s="235" t="s">
        <v>826</v>
      </c>
    </row>
    <row r="21" spans="1:3" ht="25.5">
      <c r="A21" s="237" t="s">
        <v>502</v>
      </c>
      <c r="B21" s="236" t="s">
        <v>840</v>
      </c>
      <c r="C21" s="235" t="s">
        <v>841</v>
      </c>
    </row>
    <row r="22" spans="1:3" ht="51">
      <c r="A22" s="237" t="s">
        <v>502</v>
      </c>
      <c r="B22" s="236" t="s">
        <v>842</v>
      </c>
      <c r="C22" s="235" t="s">
        <v>843</v>
      </c>
    </row>
    <row r="23" spans="1:3" ht="25.5">
      <c r="A23" s="237" t="s">
        <v>502</v>
      </c>
      <c r="B23" s="236" t="s">
        <v>844</v>
      </c>
      <c r="C23" s="235" t="s">
        <v>826</v>
      </c>
    </row>
    <row r="24" spans="1:3" ht="51">
      <c r="A24" s="237" t="s">
        <v>503</v>
      </c>
      <c r="B24" s="236" t="s">
        <v>845</v>
      </c>
      <c r="C24" s="235" t="s">
        <v>831</v>
      </c>
    </row>
    <row r="25" spans="1:3" ht="25.5">
      <c r="A25" s="238" t="s">
        <v>503</v>
      </c>
      <c r="B25" s="104" t="s">
        <v>846</v>
      </c>
      <c r="C25" s="88" t="s">
        <v>826</v>
      </c>
    </row>
    <row r="26" spans="1:3" ht="26.25" thickBot="1">
      <c r="A26" s="109" t="s">
        <v>503</v>
      </c>
      <c r="B26" s="100" t="s">
        <v>847</v>
      </c>
      <c r="C26" s="87" t="s">
        <v>826</v>
      </c>
    </row>
    <row r="27" spans="1:3">
      <c r="A27" s="871" t="s">
        <v>848</v>
      </c>
      <c r="B27" s="871"/>
      <c r="C27" s="871"/>
    </row>
  </sheetData>
  <mergeCells count="9">
    <mergeCell ref="A12:A13"/>
    <mergeCell ref="C12:C13"/>
    <mergeCell ref="A27:C27"/>
    <mergeCell ref="A4:A5"/>
    <mergeCell ref="B4:B5"/>
    <mergeCell ref="A6:A7"/>
    <mergeCell ref="B6:B7"/>
    <mergeCell ref="A8:A9"/>
    <mergeCell ref="C8:C9"/>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D11"/>
  <sheetViews>
    <sheetView workbookViewId="0">
      <selection activeCell="G27" sqref="G27"/>
    </sheetView>
  </sheetViews>
  <sheetFormatPr baseColWidth="10" defaultRowHeight="15"/>
  <cols>
    <col min="1" max="1" width="17.42578125" customWidth="1"/>
    <col min="3" max="3" width="13.42578125" bestFit="1" customWidth="1"/>
  </cols>
  <sheetData>
    <row r="1" spans="1:4">
      <c r="A1" s="10" t="s">
        <v>1390</v>
      </c>
    </row>
    <row r="2" spans="1:4" ht="15.75" thickBot="1"/>
    <row r="3" spans="1:4">
      <c r="A3" s="133"/>
      <c r="B3" s="134" t="s">
        <v>849</v>
      </c>
      <c r="C3" s="134" t="s">
        <v>850</v>
      </c>
      <c r="D3" s="134" t="s">
        <v>851</v>
      </c>
    </row>
    <row r="4" spans="1:4">
      <c r="A4" s="149" t="s">
        <v>498</v>
      </c>
      <c r="B4" s="145">
        <v>1</v>
      </c>
      <c r="C4" s="5">
        <v>0.87</v>
      </c>
      <c r="D4" s="5">
        <v>0</v>
      </c>
    </row>
    <row r="5" spans="1:4">
      <c r="A5" s="117" t="s">
        <v>499</v>
      </c>
      <c r="B5" s="187">
        <v>0.4</v>
      </c>
      <c r="C5" s="187">
        <v>0.16</v>
      </c>
      <c r="D5" s="187">
        <v>0.78</v>
      </c>
    </row>
    <row r="6" spans="1:4">
      <c r="A6" s="117" t="s">
        <v>501</v>
      </c>
      <c r="B6" s="187">
        <v>0.6</v>
      </c>
      <c r="C6" s="187">
        <v>0.18</v>
      </c>
      <c r="D6" s="187">
        <v>0.77</v>
      </c>
    </row>
    <row r="7" spans="1:4">
      <c r="A7" s="117" t="s">
        <v>500</v>
      </c>
      <c r="B7" s="187">
        <v>0.27</v>
      </c>
      <c r="C7" s="187">
        <v>0.18</v>
      </c>
      <c r="D7" s="187">
        <v>0.82</v>
      </c>
    </row>
    <row r="8" spans="1:4">
      <c r="A8" s="117" t="s">
        <v>502</v>
      </c>
      <c r="B8" s="187">
        <v>0.6</v>
      </c>
      <c r="C8" s="187">
        <v>0.08</v>
      </c>
      <c r="D8" s="187">
        <v>0.28000000000000003</v>
      </c>
    </row>
    <row r="9" spans="1:4">
      <c r="A9" s="6" t="s">
        <v>503</v>
      </c>
      <c r="B9" s="8">
        <v>0.35</v>
      </c>
      <c r="C9" s="8">
        <v>0.65</v>
      </c>
      <c r="D9" s="8">
        <v>0.2</v>
      </c>
    </row>
    <row r="10" spans="1:4" ht="15.75" thickBot="1">
      <c r="A10" s="36" t="s">
        <v>852</v>
      </c>
      <c r="B10" s="240">
        <v>0.54</v>
      </c>
      <c r="C10" s="240">
        <v>0.35</v>
      </c>
      <c r="D10" s="240">
        <v>0.48</v>
      </c>
    </row>
    <row r="11" spans="1:4" ht="51.75" customHeight="1">
      <c r="A11" s="873" t="s">
        <v>853</v>
      </c>
      <c r="B11" s="873"/>
      <c r="C11" s="873"/>
      <c r="D11" s="873"/>
    </row>
  </sheetData>
  <mergeCells count="1">
    <mergeCell ref="A11:D11"/>
  </mergeCell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G17"/>
  <sheetViews>
    <sheetView workbookViewId="0">
      <selection activeCell="G27" sqref="G27"/>
    </sheetView>
  </sheetViews>
  <sheetFormatPr baseColWidth="10" defaultRowHeight="15"/>
  <cols>
    <col min="1" max="1" width="22.140625" customWidth="1"/>
    <col min="3" max="3" width="12.7109375" customWidth="1"/>
    <col min="6" max="6" width="13.42578125" customWidth="1"/>
    <col min="7" max="7" width="13" customWidth="1"/>
  </cols>
  <sheetData>
    <row r="1" spans="1:7">
      <c r="A1" s="10" t="s">
        <v>1391</v>
      </c>
    </row>
    <row r="2" spans="1:7" ht="15.75" thickBot="1"/>
    <row r="3" spans="1:7" ht="15" customHeight="1">
      <c r="A3" s="875" t="s">
        <v>1181</v>
      </c>
      <c r="B3" s="875"/>
      <c r="C3" s="875"/>
      <c r="D3" s="875"/>
      <c r="E3" s="875"/>
      <c r="F3" s="875"/>
      <c r="G3" s="875"/>
    </row>
    <row r="4" spans="1:7" ht="39">
      <c r="A4" s="242"/>
      <c r="B4" s="171" t="s">
        <v>859</v>
      </c>
      <c r="C4" s="171" t="s">
        <v>860</v>
      </c>
      <c r="D4" s="171" t="s">
        <v>861</v>
      </c>
      <c r="E4" s="171" t="s">
        <v>862</v>
      </c>
      <c r="F4" s="171" t="s">
        <v>863</v>
      </c>
      <c r="G4" s="171" t="s">
        <v>864</v>
      </c>
    </row>
    <row r="5" spans="1:7">
      <c r="A5" s="62" t="s">
        <v>854</v>
      </c>
      <c r="B5" s="91">
        <v>5.3</v>
      </c>
      <c r="C5" s="91">
        <v>28.4</v>
      </c>
      <c r="D5" s="91">
        <v>124.4</v>
      </c>
      <c r="E5" s="91">
        <v>16.100000000000001</v>
      </c>
      <c r="F5" s="91">
        <v>94.3</v>
      </c>
      <c r="G5" s="91">
        <v>30.9</v>
      </c>
    </row>
    <row r="6" spans="1:7">
      <c r="A6" s="177" t="s">
        <v>865</v>
      </c>
      <c r="B6" s="91">
        <v>6.6</v>
      </c>
      <c r="C6" s="91">
        <v>66</v>
      </c>
      <c r="D6" s="91">
        <v>104.4</v>
      </c>
      <c r="E6" s="91">
        <v>39.1</v>
      </c>
      <c r="F6" s="91">
        <v>63.6</v>
      </c>
      <c r="G6" s="91">
        <v>49.2</v>
      </c>
    </row>
    <row r="7" spans="1:7">
      <c r="A7" s="177" t="s">
        <v>866</v>
      </c>
      <c r="B7" s="91">
        <v>7</v>
      </c>
      <c r="C7" s="91">
        <v>104.8</v>
      </c>
      <c r="D7" s="91">
        <v>95.9</v>
      </c>
      <c r="E7" s="91">
        <v>38.5</v>
      </c>
      <c r="F7" s="91">
        <v>58.8</v>
      </c>
      <c r="G7" s="91">
        <v>36.200000000000003</v>
      </c>
    </row>
    <row r="8" spans="1:7">
      <c r="A8" s="356" t="s">
        <v>855</v>
      </c>
      <c r="B8" s="91">
        <v>7</v>
      </c>
      <c r="C8" s="91">
        <v>109.6</v>
      </c>
      <c r="D8" s="91">
        <v>90</v>
      </c>
      <c r="E8" s="91">
        <v>52.4</v>
      </c>
      <c r="F8" s="91">
        <v>43.6</v>
      </c>
      <c r="G8" s="91">
        <v>28.6</v>
      </c>
    </row>
    <row r="9" spans="1:7">
      <c r="A9" s="356" t="s">
        <v>498</v>
      </c>
      <c r="B9" s="91">
        <v>4.7</v>
      </c>
      <c r="C9" s="91">
        <v>23.5</v>
      </c>
      <c r="D9" s="91">
        <v>102</v>
      </c>
      <c r="E9" s="91">
        <v>18.8</v>
      </c>
      <c r="F9" s="91">
        <v>68.3</v>
      </c>
      <c r="G9" s="91">
        <v>28.8</v>
      </c>
    </row>
    <row r="10" spans="1:7">
      <c r="A10" s="356" t="s">
        <v>499</v>
      </c>
      <c r="B10" s="91">
        <v>7.1</v>
      </c>
      <c r="C10" s="91">
        <v>92.9</v>
      </c>
      <c r="D10" s="91">
        <v>93.1</v>
      </c>
      <c r="E10" s="91">
        <v>32.200000000000003</v>
      </c>
      <c r="F10" s="91">
        <v>59.3</v>
      </c>
      <c r="G10" s="91">
        <v>27.5</v>
      </c>
    </row>
    <row r="11" spans="1:7">
      <c r="A11" s="356" t="s">
        <v>500</v>
      </c>
      <c r="B11" s="91">
        <v>7.8</v>
      </c>
      <c r="C11" s="91">
        <v>162</v>
      </c>
      <c r="D11" s="91">
        <v>90.8</v>
      </c>
      <c r="E11" s="91">
        <v>41.2</v>
      </c>
      <c r="F11" s="91">
        <v>33.200000000000003</v>
      </c>
      <c r="G11" s="91">
        <v>23.6</v>
      </c>
    </row>
    <row r="12" spans="1:7">
      <c r="A12" s="356" t="s">
        <v>501</v>
      </c>
      <c r="B12" s="91">
        <v>6.9</v>
      </c>
      <c r="C12" s="91" t="s">
        <v>856</v>
      </c>
      <c r="D12" s="91" t="s">
        <v>856</v>
      </c>
      <c r="E12" s="91" t="s">
        <v>856</v>
      </c>
      <c r="F12" s="91" t="s">
        <v>856</v>
      </c>
      <c r="G12" s="91" t="s">
        <v>856</v>
      </c>
    </row>
    <row r="13" spans="1:7">
      <c r="A13" s="356" t="s">
        <v>502</v>
      </c>
      <c r="B13" s="91">
        <v>7.7</v>
      </c>
      <c r="C13" s="91">
        <v>68.2</v>
      </c>
      <c r="D13" s="91">
        <v>102</v>
      </c>
      <c r="E13" s="91">
        <v>54.5</v>
      </c>
      <c r="F13" s="91">
        <v>110.2</v>
      </c>
      <c r="G13" s="91">
        <v>65.8</v>
      </c>
    </row>
    <row r="14" spans="1:7" ht="15.75" thickBot="1">
      <c r="A14" s="179" t="s">
        <v>503</v>
      </c>
      <c r="B14" s="180">
        <v>5.8</v>
      </c>
      <c r="C14" s="180">
        <v>61.9</v>
      </c>
      <c r="D14" s="180">
        <v>103.9</v>
      </c>
      <c r="E14" s="180">
        <v>37.200000000000003</v>
      </c>
      <c r="F14" s="180">
        <v>64.900000000000006</v>
      </c>
      <c r="G14" s="180">
        <v>64.099999999999994</v>
      </c>
    </row>
    <row r="15" spans="1:7">
      <c r="A15" s="874" t="s">
        <v>858</v>
      </c>
      <c r="B15" s="874"/>
      <c r="C15" s="874"/>
      <c r="D15" s="874"/>
      <c r="E15" s="874"/>
      <c r="F15" s="874"/>
      <c r="G15" s="874"/>
    </row>
    <row r="17" spans="1:1">
      <c r="A17" s="244" t="s">
        <v>857</v>
      </c>
    </row>
  </sheetData>
  <mergeCells count="2">
    <mergeCell ref="A15:G15"/>
    <mergeCell ref="A3:G3"/>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E15"/>
  <sheetViews>
    <sheetView workbookViewId="0">
      <selection activeCell="G27" sqref="G27"/>
    </sheetView>
  </sheetViews>
  <sheetFormatPr baseColWidth="10" defaultRowHeight="15"/>
  <cols>
    <col min="1" max="1" width="23" customWidth="1"/>
  </cols>
  <sheetData>
    <row r="1" spans="1:5">
      <c r="A1" s="10" t="s">
        <v>1392</v>
      </c>
    </row>
    <row r="2" spans="1:5" ht="15.75" thickBot="1"/>
    <row r="3" spans="1:5" ht="24" customHeight="1">
      <c r="A3" s="133"/>
      <c r="B3" s="876" t="s">
        <v>867</v>
      </c>
      <c r="C3" s="876"/>
      <c r="D3" s="876"/>
      <c r="E3" s="876"/>
    </row>
    <row r="4" spans="1:5" ht="24.75">
      <c r="A4" s="246"/>
      <c r="B4" s="245" t="s">
        <v>868</v>
      </c>
      <c r="C4" s="245" t="s">
        <v>869</v>
      </c>
      <c r="D4" s="245" t="s">
        <v>870</v>
      </c>
      <c r="E4" s="245" t="s">
        <v>871</v>
      </c>
    </row>
    <row r="5" spans="1:5">
      <c r="A5" s="342" t="s">
        <v>854</v>
      </c>
      <c r="B5" s="146">
        <v>4.3</v>
      </c>
      <c r="C5" s="146">
        <v>11</v>
      </c>
      <c r="D5" s="144">
        <v>1673</v>
      </c>
      <c r="E5" s="146">
        <v>100</v>
      </c>
    </row>
    <row r="6" spans="1:5">
      <c r="A6" s="356" t="s">
        <v>508</v>
      </c>
      <c r="B6" s="243">
        <v>35.799999999999997</v>
      </c>
      <c r="C6" s="243">
        <v>10</v>
      </c>
      <c r="D6" s="250">
        <v>611089</v>
      </c>
      <c r="E6" s="250">
        <v>874076</v>
      </c>
    </row>
    <row r="7" spans="1:5">
      <c r="A7" s="356" t="s">
        <v>1182</v>
      </c>
      <c r="B7" s="243">
        <v>30</v>
      </c>
      <c r="C7" s="243">
        <v>8.8000000000000007</v>
      </c>
      <c r="D7" s="250">
        <v>18469</v>
      </c>
      <c r="E7" s="250">
        <v>38945</v>
      </c>
    </row>
    <row r="8" spans="1:5">
      <c r="A8" s="356" t="s">
        <v>855</v>
      </c>
      <c r="B8" s="137">
        <v>21.4</v>
      </c>
      <c r="C8" s="137">
        <v>15.2</v>
      </c>
      <c r="D8" s="137">
        <v>539</v>
      </c>
      <c r="E8" s="137">
        <v>39</v>
      </c>
    </row>
    <row r="9" spans="1:5">
      <c r="A9" s="356" t="s">
        <v>498</v>
      </c>
      <c r="B9" s="137">
        <v>12.3</v>
      </c>
      <c r="C9" s="137">
        <v>3.9</v>
      </c>
      <c r="D9" s="137">
        <v>966</v>
      </c>
      <c r="E9" s="136">
        <v>8277</v>
      </c>
    </row>
    <row r="10" spans="1:5">
      <c r="A10" s="356" t="s">
        <v>499</v>
      </c>
      <c r="B10" s="137">
        <v>27.3</v>
      </c>
      <c r="C10" s="137">
        <v>7</v>
      </c>
      <c r="D10" s="137">
        <v>33</v>
      </c>
      <c r="E10" s="136">
        <v>5804</v>
      </c>
    </row>
    <row r="11" spans="1:5">
      <c r="A11" s="356" t="s">
        <v>500</v>
      </c>
      <c r="B11" s="137">
        <v>23.5</v>
      </c>
      <c r="C11" s="137">
        <v>8.9</v>
      </c>
      <c r="D11" s="136">
        <v>7198</v>
      </c>
      <c r="E11" s="136">
        <v>3230</v>
      </c>
    </row>
    <row r="12" spans="1:5">
      <c r="A12" s="356" t="s">
        <v>501</v>
      </c>
      <c r="B12" s="137">
        <v>38.6</v>
      </c>
      <c r="C12" s="137">
        <v>12</v>
      </c>
      <c r="D12" s="136">
        <v>8225</v>
      </c>
      <c r="E12" s="136">
        <v>18941</v>
      </c>
    </row>
    <row r="13" spans="1:5">
      <c r="A13" s="356" t="s">
        <v>502</v>
      </c>
      <c r="B13" s="137">
        <v>41.2</v>
      </c>
      <c r="C13" s="137">
        <v>1.7</v>
      </c>
      <c r="D13" s="137">
        <v>764</v>
      </c>
      <c r="E13" s="136">
        <v>1424</v>
      </c>
    </row>
    <row r="14" spans="1:5" ht="15.75" thickBot="1">
      <c r="A14" s="179" t="s">
        <v>503</v>
      </c>
      <c r="B14" s="143">
        <v>47</v>
      </c>
      <c r="C14" s="143">
        <v>21.9</v>
      </c>
      <c r="D14" s="143">
        <v>744</v>
      </c>
      <c r="E14" s="141">
        <v>1230</v>
      </c>
    </row>
    <row r="15" spans="1:5" ht="32.25" customHeight="1">
      <c r="A15" s="813" t="s">
        <v>872</v>
      </c>
      <c r="B15" s="813"/>
      <c r="C15" s="813"/>
      <c r="D15" s="813"/>
      <c r="E15" s="813"/>
    </row>
  </sheetData>
  <mergeCells count="2">
    <mergeCell ref="A15:E15"/>
    <mergeCell ref="B3:E3"/>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dimension ref="A1:P15"/>
  <sheetViews>
    <sheetView workbookViewId="0">
      <selection activeCell="G27" sqref="G27"/>
    </sheetView>
  </sheetViews>
  <sheetFormatPr baseColWidth="10" defaultColWidth="11.42578125" defaultRowHeight="12.75"/>
  <cols>
    <col min="1" max="1" width="21.85546875" style="2" customWidth="1"/>
    <col min="2" max="16" width="6.28515625" style="2" customWidth="1"/>
    <col min="17" max="16384" width="11.42578125" style="2"/>
  </cols>
  <sheetData>
    <row r="1" spans="1:16">
      <c r="A1" s="10" t="s">
        <v>1393</v>
      </c>
    </row>
    <row r="2" spans="1:16" ht="13.5" thickBot="1"/>
    <row r="3" spans="1:16" ht="45" customHeight="1">
      <c r="A3" s="795" t="s">
        <v>878</v>
      </c>
      <c r="B3" s="820" t="s">
        <v>873</v>
      </c>
      <c r="C3" s="820"/>
      <c r="D3" s="820"/>
      <c r="E3" s="820" t="s">
        <v>874</v>
      </c>
      <c r="F3" s="820"/>
      <c r="G3" s="820"/>
      <c r="H3" s="820" t="s">
        <v>875</v>
      </c>
      <c r="I3" s="820"/>
      <c r="J3" s="820"/>
      <c r="K3" s="820" t="s">
        <v>876</v>
      </c>
      <c r="L3" s="820"/>
      <c r="M3" s="820"/>
      <c r="N3" s="820" t="s">
        <v>877</v>
      </c>
      <c r="O3" s="820"/>
      <c r="P3" s="820"/>
    </row>
    <row r="4" spans="1:16">
      <c r="A4" s="877"/>
      <c r="B4" s="202" t="s">
        <v>879</v>
      </c>
      <c r="C4" s="202" t="s">
        <v>880</v>
      </c>
      <c r="D4" s="202" t="s">
        <v>881</v>
      </c>
      <c r="E4" s="202" t="s">
        <v>879</v>
      </c>
      <c r="F4" s="202" t="s">
        <v>880</v>
      </c>
      <c r="G4" s="202" t="s">
        <v>881</v>
      </c>
      <c r="H4" s="202" t="s">
        <v>879</v>
      </c>
      <c r="I4" s="202" t="s">
        <v>880</v>
      </c>
      <c r="J4" s="202" t="s">
        <v>881</v>
      </c>
      <c r="K4" s="202" t="s">
        <v>879</v>
      </c>
      <c r="L4" s="202" t="s">
        <v>880</v>
      </c>
      <c r="M4" s="202" t="s">
        <v>881</v>
      </c>
      <c r="N4" s="202" t="s">
        <v>879</v>
      </c>
      <c r="O4" s="202" t="s">
        <v>880</v>
      </c>
      <c r="P4" s="202" t="s">
        <v>881</v>
      </c>
    </row>
    <row r="5" spans="1:16">
      <c r="A5" s="177" t="s">
        <v>498</v>
      </c>
      <c r="B5" s="91">
        <v>8</v>
      </c>
      <c r="C5" s="91">
        <v>9</v>
      </c>
      <c r="D5" s="91">
        <v>9</v>
      </c>
      <c r="E5" s="91">
        <v>38</v>
      </c>
      <c r="F5" s="91">
        <v>28</v>
      </c>
      <c r="G5" s="91">
        <v>24</v>
      </c>
      <c r="H5" s="91">
        <v>234</v>
      </c>
      <c r="I5" s="91">
        <v>164</v>
      </c>
      <c r="J5" s="91">
        <v>144</v>
      </c>
      <c r="K5" s="91">
        <v>113</v>
      </c>
      <c r="L5" s="91">
        <v>104</v>
      </c>
      <c r="M5" s="91">
        <v>102</v>
      </c>
      <c r="N5" s="91">
        <v>6</v>
      </c>
      <c r="O5" s="91">
        <v>7</v>
      </c>
      <c r="P5" s="91">
        <v>4</v>
      </c>
    </row>
    <row r="6" spans="1:16">
      <c r="A6" s="177" t="s">
        <v>499</v>
      </c>
      <c r="B6" s="91">
        <v>8</v>
      </c>
      <c r="C6" s="91">
        <v>9</v>
      </c>
      <c r="D6" s="91">
        <v>11</v>
      </c>
      <c r="E6" s="91">
        <v>95</v>
      </c>
      <c r="F6" s="91">
        <v>101</v>
      </c>
      <c r="G6" s="91">
        <v>93</v>
      </c>
      <c r="H6" s="91">
        <v>169</v>
      </c>
      <c r="I6" s="91">
        <v>171</v>
      </c>
      <c r="J6" s="91">
        <v>161</v>
      </c>
      <c r="K6" s="91">
        <v>74</v>
      </c>
      <c r="L6" s="91">
        <v>89</v>
      </c>
      <c r="M6" s="91">
        <v>93</v>
      </c>
      <c r="N6" s="91">
        <v>7</v>
      </c>
      <c r="O6" s="91">
        <v>13</v>
      </c>
      <c r="P6" s="91">
        <v>10</v>
      </c>
    </row>
    <row r="7" spans="1:16">
      <c r="A7" s="177" t="s">
        <v>500</v>
      </c>
      <c r="B7" s="91">
        <v>6</v>
      </c>
      <c r="C7" s="91">
        <v>6</v>
      </c>
      <c r="D7" s="91">
        <v>7</v>
      </c>
      <c r="E7" s="91">
        <v>217</v>
      </c>
      <c r="F7" s="91">
        <v>196</v>
      </c>
      <c r="G7" s="91">
        <v>162</v>
      </c>
      <c r="H7" s="91">
        <v>194</v>
      </c>
      <c r="I7" s="91">
        <v>126</v>
      </c>
      <c r="J7" s="91">
        <v>129</v>
      </c>
      <c r="K7" s="91">
        <v>80</v>
      </c>
      <c r="L7" s="91">
        <v>89</v>
      </c>
      <c r="M7" s="91">
        <v>91</v>
      </c>
      <c r="N7" s="91">
        <v>1</v>
      </c>
      <c r="O7" s="91">
        <v>4</v>
      </c>
      <c r="P7" s="91">
        <v>11</v>
      </c>
    </row>
    <row r="8" spans="1:16">
      <c r="A8" s="177" t="s">
        <v>501</v>
      </c>
      <c r="B8" s="91">
        <v>6</v>
      </c>
      <c r="C8" s="91">
        <v>6</v>
      </c>
      <c r="D8" s="91">
        <v>7</v>
      </c>
      <c r="E8" s="91" t="s">
        <v>856</v>
      </c>
      <c r="F8" s="91" t="s">
        <v>882</v>
      </c>
      <c r="G8" s="91" t="s">
        <v>856</v>
      </c>
      <c r="H8" s="91">
        <v>153</v>
      </c>
      <c r="I8" s="91" t="s">
        <v>882</v>
      </c>
      <c r="J8" s="91" t="s">
        <v>856</v>
      </c>
      <c r="K8" s="91" t="s">
        <v>856</v>
      </c>
      <c r="L8" s="91" t="s">
        <v>882</v>
      </c>
      <c r="M8" s="91" t="s">
        <v>856</v>
      </c>
      <c r="N8" s="91">
        <v>22</v>
      </c>
      <c r="O8" s="91">
        <v>16</v>
      </c>
      <c r="P8" s="91">
        <v>15</v>
      </c>
    </row>
    <row r="9" spans="1:16">
      <c r="A9" s="177" t="s">
        <v>502</v>
      </c>
      <c r="B9" s="91">
        <v>6</v>
      </c>
      <c r="C9" s="91">
        <v>6</v>
      </c>
      <c r="D9" s="91">
        <v>7</v>
      </c>
      <c r="E9" s="91" t="s">
        <v>856</v>
      </c>
      <c r="F9" s="91">
        <v>72</v>
      </c>
      <c r="G9" s="91">
        <v>68</v>
      </c>
      <c r="H9" s="91"/>
      <c r="I9" s="91">
        <v>243</v>
      </c>
      <c r="J9" s="91">
        <v>230</v>
      </c>
      <c r="K9" s="91" t="s">
        <v>856</v>
      </c>
      <c r="L9" s="91">
        <v>106</v>
      </c>
      <c r="M9" s="91">
        <v>102</v>
      </c>
      <c r="N9" s="91">
        <v>1</v>
      </c>
      <c r="O9" s="91">
        <v>1</v>
      </c>
      <c r="P9" s="91">
        <v>6</v>
      </c>
    </row>
    <row r="10" spans="1:16">
      <c r="A10" s="177" t="s">
        <v>503</v>
      </c>
      <c r="B10" s="91">
        <v>9</v>
      </c>
      <c r="C10" s="91">
        <v>9</v>
      </c>
      <c r="D10" s="91">
        <v>10</v>
      </c>
      <c r="E10" s="91" t="s">
        <v>856</v>
      </c>
      <c r="F10" s="91">
        <v>62</v>
      </c>
      <c r="G10" s="91">
        <v>62</v>
      </c>
      <c r="H10" s="91"/>
      <c r="I10" s="91">
        <v>176</v>
      </c>
      <c r="J10" s="91">
        <v>174</v>
      </c>
      <c r="K10" s="91" t="s">
        <v>856</v>
      </c>
      <c r="L10" s="91">
        <v>110</v>
      </c>
      <c r="M10" s="91">
        <v>104</v>
      </c>
      <c r="N10" s="91">
        <v>13</v>
      </c>
      <c r="O10" s="91">
        <v>21</v>
      </c>
      <c r="P10" s="91">
        <v>22</v>
      </c>
    </row>
    <row r="11" spans="1:16">
      <c r="A11" s="177" t="s">
        <v>884</v>
      </c>
      <c r="B11" s="91">
        <v>7</v>
      </c>
      <c r="C11" s="91">
        <v>8</v>
      </c>
      <c r="D11" s="91">
        <v>9</v>
      </c>
      <c r="E11" s="91">
        <v>116</v>
      </c>
      <c r="F11" s="91">
        <v>92</v>
      </c>
      <c r="G11" s="91">
        <v>82</v>
      </c>
      <c r="H11" s="91">
        <v>187</v>
      </c>
      <c r="I11" s="91">
        <v>176</v>
      </c>
      <c r="J11" s="91">
        <v>168</v>
      </c>
      <c r="K11" s="91">
        <v>89</v>
      </c>
      <c r="L11" s="91">
        <v>99</v>
      </c>
      <c r="M11" s="91">
        <v>98</v>
      </c>
      <c r="N11" s="91">
        <v>8</v>
      </c>
      <c r="O11" s="91">
        <v>10</v>
      </c>
      <c r="P11" s="91">
        <v>11</v>
      </c>
    </row>
    <row r="12" spans="1:16" ht="13.5" thickBot="1">
      <c r="A12" s="179" t="s">
        <v>885</v>
      </c>
      <c r="B12" s="180" t="s">
        <v>856</v>
      </c>
      <c r="C12" s="180">
        <v>20</v>
      </c>
      <c r="D12" s="180" t="s">
        <v>856</v>
      </c>
      <c r="E12" s="180" t="s">
        <v>856</v>
      </c>
      <c r="F12" s="180">
        <v>43</v>
      </c>
      <c r="G12" s="180" t="s">
        <v>856</v>
      </c>
      <c r="H12" s="180" t="s">
        <v>856</v>
      </c>
      <c r="I12" s="180">
        <v>320</v>
      </c>
      <c r="J12" s="180" t="s">
        <v>856</v>
      </c>
      <c r="K12" s="180" t="s">
        <v>856</v>
      </c>
      <c r="L12" s="180">
        <v>25</v>
      </c>
      <c r="M12" s="180" t="s">
        <v>856</v>
      </c>
      <c r="N12" s="180" t="s">
        <v>856</v>
      </c>
      <c r="O12" s="180">
        <v>0.1</v>
      </c>
      <c r="P12" s="180" t="s">
        <v>856</v>
      </c>
    </row>
    <row r="13" spans="1:16">
      <c r="A13" s="2" t="s">
        <v>883</v>
      </c>
    </row>
    <row r="15" spans="1:16">
      <c r="A15" s="2" t="s">
        <v>857</v>
      </c>
    </row>
  </sheetData>
  <mergeCells count="6">
    <mergeCell ref="N3:P3"/>
    <mergeCell ref="A3:A4"/>
    <mergeCell ref="B3:D3"/>
    <mergeCell ref="E3:G3"/>
    <mergeCell ref="H3:J3"/>
    <mergeCell ref="K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28"/>
  <sheetViews>
    <sheetView workbookViewId="0">
      <selection activeCell="G27" sqref="G27"/>
    </sheetView>
  </sheetViews>
  <sheetFormatPr baseColWidth="10" defaultRowHeight="15"/>
  <sheetData>
    <row r="1" spans="1:1">
      <c r="A1" s="10" t="s">
        <v>1341</v>
      </c>
    </row>
    <row r="17" spans="1:8" ht="15.75" thickBot="1">
      <c r="A17" s="493" t="s">
        <v>1283</v>
      </c>
    </row>
    <row r="18" spans="1:8" ht="38.25">
      <c r="A18" s="480" t="s">
        <v>1282</v>
      </c>
      <c r="B18" s="480" t="s">
        <v>491</v>
      </c>
      <c r="C18" s="480" t="s">
        <v>492</v>
      </c>
      <c r="D18" s="480" t="s">
        <v>493</v>
      </c>
      <c r="E18" s="480" t="s">
        <v>494</v>
      </c>
      <c r="F18" s="480" t="s">
        <v>495</v>
      </c>
      <c r="G18" s="480" t="s">
        <v>496</v>
      </c>
      <c r="H18" s="480" t="s">
        <v>497</v>
      </c>
    </row>
    <row r="19" spans="1:8">
      <c r="A19" s="490" t="s">
        <v>498</v>
      </c>
      <c r="B19" s="483">
        <v>73.8</v>
      </c>
      <c r="C19" s="483">
        <v>74.8</v>
      </c>
      <c r="D19" s="483">
        <v>76.2</v>
      </c>
      <c r="E19" s="483">
        <v>77.3</v>
      </c>
      <c r="F19" s="483">
        <v>78.099999999999994</v>
      </c>
      <c r="G19" s="484">
        <v>78.8</v>
      </c>
      <c r="H19" s="483">
        <v>79.400000000000006</v>
      </c>
    </row>
    <row r="20" spans="1:8">
      <c r="A20" s="491" t="s">
        <v>1275</v>
      </c>
      <c r="B20" s="478">
        <v>70.8</v>
      </c>
      <c r="C20" s="478">
        <v>71.900000000000006</v>
      </c>
      <c r="D20" s="478">
        <v>72.5</v>
      </c>
      <c r="E20" s="478">
        <v>73.8</v>
      </c>
      <c r="F20" s="478">
        <v>74.7</v>
      </c>
      <c r="G20" s="479">
        <v>75.599999999999994</v>
      </c>
      <c r="H20" s="478">
        <v>76.3</v>
      </c>
    </row>
    <row r="21" spans="1:8">
      <c r="A21" s="491" t="s">
        <v>502</v>
      </c>
      <c r="B21" s="478">
        <v>59.5</v>
      </c>
      <c r="C21" s="478">
        <v>62.2</v>
      </c>
      <c r="D21" s="478">
        <v>66.099999999999994</v>
      </c>
      <c r="E21" s="478">
        <v>68.400000000000006</v>
      </c>
      <c r="F21" s="478">
        <v>70.8</v>
      </c>
      <c r="G21" s="479">
        <v>72.900000000000006</v>
      </c>
      <c r="H21" s="478">
        <v>74.5</v>
      </c>
    </row>
    <row r="22" spans="1:8">
      <c r="A22" s="491" t="s">
        <v>501</v>
      </c>
      <c r="B22" s="478">
        <v>61.4</v>
      </c>
      <c r="C22" s="478">
        <v>65.2</v>
      </c>
      <c r="D22" s="478">
        <v>67.3</v>
      </c>
      <c r="E22" s="478">
        <v>69.599999999999994</v>
      </c>
      <c r="F22" s="478">
        <v>70.900000000000006</v>
      </c>
      <c r="G22" s="479">
        <v>72.099999999999994</v>
      </c>
      <c r="H22" s="478">
        <v>73.099999999999994</v>
      </c>
    </row>
    <row r="23" spans="1:8">
      <c r="A23" s="491" t="s">
        <v>499</v>
      </c>
      <c r="B23" s="478">
        <v>56.8</v>
      </c>
      <c r="C23" s="478">
        <v>63.1</v>
      </c>
      <c r="D23" s="478">
        <v>68</v>
      </c>
      <c r="E23" s="478">
        <v>69</v>
      </c>
      <c r="F23" s="478">
        <v>70.099999999999994</v>
      </c>
      <c r="G23" s="479">
        <v>71.400000000000006</v>
      </c>
      <c r="H23" s="478">
        <v>72.5</v>
      </c>
    </row>
    <row r="24" spans="1:8">
      <c r="A24" s="492" t="s">
        <v>500</v>
      </c>
      <c r="B24" s="487">
        <v>58.3</v>
      </c>
      <c r="C24" s="487">
        <v>60.9</v>
      </c>
      <c r="D24" s="487">
        <v>63.6</v>
      </c>
      <c r="E24" s="487">
        <v>66.3</v>
      </c>
      <c r="F24" s="487">
        <v>68.900000000000006</v>
      </c>
      <c r="G24" s="488">
        <v>70.2</v>
      </c>
      <c r="H24" s="487">
        <v>71.400000000000006</v>
      </c>
    </row>
    <row r="25" spans="1:8">
      <c r="A25" s="485" t="s">
        <v>1280</v>
      </c>
      <c r="B25" s="486">
        <v>63.43333333333333</v>
      </c>
      <c r="C25" s="486">
        <v>66.350000000000009</v>
      </c>
      <c r="D25" s="486">
        <v>68.949999999999989</v>
      </c>
      <c r="E25" s="486">
        <v>70.733333333333334</v>
      </c>
      <c r="F25" s="486">
        <v>72.25</v>
      </c>
      <c r="G25" s="486">
        <v>73.5</v>
      </c>
      <c r="H25" s="486">
        <v>74.533333333333331</v>
      </c>
    </row>
    <row r="26" spans="1:8">
      <c r="A26" s="477" t="s">
        <v>504</v>
      </c>
      <c r="B26" s="478">
        <v>72.900000000000006</v>
      </c>
      <c r="C26" s="478">
        <v>74</v>
      </c>
      <c r="D26" s="478">
        <v>74.099999999999994</v>
      </c>
      <c r="E26" s="478">
        <v>75</v>
      </c>
      <c r="F26" s="478">
        <v>75.8</v>
      </c>
      <c r="G26" s="478">
        <v>77.099999999999994</v>
      </c>
      <c r="H26" s="478">
        <v>78</v>
      </c>
    </row>
    <row r="27" spans="1:8">
      <c r="A27" s="477" t="s">
        <v>508</v>
      </c>
      <c r="B27" s="478">
        <v>65.2</v>
      </c>
      <c r="C27" s="478">
        <v>67.099999999999994</v>
      </c>
      <c r="D27" s="478">
        <v>68.900000000000006</v>
      </c>
      <c r="E27" s="478">
        <v>70.7</v>
      </c>
      <c r="F27" s="478">
        <v>72.099999999999994</v>
      </c>
      <c r="G27" s="478">
        <v>73.400000000000006</v>
      </c>
      <c r="H27" s="478">
        <v>74.5</v>
      </c>
    </row>
    <row r="28" spans="1:8" ht="15.75" thickBot="1">
      <c r="A28" s="481" t="s">
        <v>505</v>
      </c>
      <c r="B28" s="482">
        <v>61.7</v>
      </c>
      <c r="C28" s="482">
        <v>63.2</v>
      </c>
      <c r="D28" s="482">
        <v>64</v>
      </c>
      <c r="E28" s="482">
        <v>65.2</v>
      </c>
      <c r="F28" s="482">
        <v>66.400000000000006</v>
      </c>
      <c r="G28" s="482">
        <v>67.599999999999994</v>
      </c>
      <c r="H28" s="482">
        <v>68.900000000000006</v>
      </c>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dimension ref="A1:E25"/>
  <sheetViews>
    <sheetView workbookViewId="0">
      <selection activeCell="G27" sqref="G27"/>
    </sheetView>
  </sheetViews>
  <sheetFormatPr baseColWidth="10" defaultRowHeight="15"/>
  <cols>
    <col min="1" max="1" width="13.42578125" customWidth="1"/>
    <col min="2" max="2" width="47" customWidth="1"/>
  </cols>
  <sheetData>
    <row r="1" spans="1:5">
      <c r="A1" s="10" t="s">
        <v>1394</v>
      </c>
    </row>
    <row r="2" spans="1:5" ht="15.75" thickBot="1"/>
    <row r="3" spans="1:5">
      <c r="A3" s="134" t="s">
        <v>915</v>
      </c>
      <c r="B3" s="134" t="s">
        <v>886</v>
      </c>
      <c r="C3" s="134" t="s">
        <v>887</v>
      </c>
      <c r="D3" s="134" t="s">
        <v>519</v>
      </c>
      <c r="E3" s="134" t="s">
        <v>916</v>
      </c>
    </row>
    <row r="4" spans="1:5" ht="26.25">
      <c r="A4" s="248" t="s">
        <v>889</v>
      </c>
      <c r="B4" s="149" t="s">
        <v>917</v>
      </c>
      <c r="C4" s="249">
        <v>7708349</v>
      </c>
      <c r="D4" s="248">
        <v>6.39</v>
      </c>
      <c r="E4" s="248">
        <v>7.99</v>
      </c>
    </row>
    <row r="5" spans="1:5" ht="26.25">
      <c r="A5" s="243" t="s">
        <v>890</v>
      </c>
      <c r="B5" s="117" t="s">
        <v>918</v>
      </c>
      <c r="C5" s="250">
        <v>7008984</v>
      </c>
      <c r="D5" s="243">
        <v>5.81</v>
      </c>
      <c r="E5" s="243">
        <v>22.89</v>
      </c>
    </row>
    <row r="6" spans="1:5" ht="26.25">
      <c r="A6" s="243" t="s">
        <v>891</v>
      </c>
      <c r="B6" s="117" t="s">
        <v>919</v>
      </c>
      <c r="C6" s="250">
        <v>4798160</v>
      </c>
      <c r="D6" s="243">
        <v>3.98</v>
      </c>
      <c r="E6" s="243">
        <v>-3.1</v>
      </c>
    </row>
    <row r="7" spans="1:5">
      <c r="A7" s="177" t="s">
        <v>892</v>
      </c>
      <c r="B7" s="45" t="s">
        <v>893</v>
      </c>
      <c r="C7" s="136">
        <v>4105256</v>
      </c>
      <c r="D7" s="137">
        <v>3.41</v>
      </c>
      <c r="E7" s="137">
        <v>7.68</v>
      </c>
    </row>
    <row r="8" spans="1:5">
      <c r="A8" s="177" t="s">
        <v>894</v>
      </c>
      <c r="B8" s="45" t="s">
        <v>895</v>
      </c>
      <c r="C8" s="136">
        <v>3233499</v>
      </c>
      <c r="D8" s="137">
        <v>2.68</v>
      </c>
      <c r="E8" s="137">
        <v>7.26</v>
      </c>
    </row>
    <row r="9" spans="1:5">
      <c r="A9" s="177" t="s">
        <v>896</v>
      </c>
      <c r="B9" s="45" t="s">
        <v>897</v>
      </c>
      <c r="C9" s="136">
        <v>2936623</v>
      </c>
      <c r="D9" s="137">
        <v>2.44</v>
      </c>
      <c r="E9" s="137">
        <v>-2.0099999999999998</v>
      </c>
    </row>
    <row r="10" spans="1:5">
      <c r="A10" s="177" t="s">
        <v>898</v>
      </c>
      <c r="B10" s="45" t="s">
        <v>36</v>
      </c>
      <c r="C10" s="136">
        <v>2493597</v>
      </c>
      <c r="D10" s="137">
        <v>2.0699999999999998</v>
      </c>
      <c r="E10" s="137">
        <v>8.0399999999999991</v>
      </c>
    </row>
    <row r="11" spans="1:5">
      <c r="A11" s="177" t="s">
        <v>899</v>
      </c>
      <c r="B11" s="45" t="s">
        <v>900</v>
      </c>
      <c r="C11" s="136">
        <v>2337179</v>
      </c>
      <c r="D11" s="137">
        <v>1.94</v>
      </c>
      <c r="E11" s="137">
        <v>5.53</v>
      </c>
    </row>
    <row r="12" spans="1:5" ht="26.25">
      <c r="A12" s="243" t="s">
        <v>901</v>
      </c>
      <c r="B12" s="45" t="s">
        <v>920</v>
      </c>
      <c r="C12" s="250">
        <v>2215268</v>
      </c>
      <c r="D12" s="243">
        <v>1.84</v>
      </c>
      <c r="E12" s="243">
        <v>3.69</v>
      </c>
    </row>
    <row r="13" spans="1:5">
      <c r="A13" s="177" t="s">
        <v>902</v>
      </c>
      <c r="B13" s="45" t="s">
        <v>903</v>
      </c>
      <c r="C13" s="136">
        <v>2198879</v>
      </c>
      <c r="D13" s="137">
        <v>1.82</v>
      </c>
      <c r="E13" s="137">
        <v>1.1000000000000001</v>
      </c>
    </row>
    <row r="14" spans="1:5">
      <c r="A14" s="177" t="s">
        <v>904</v>
      </c>
      <c r="B14" s="45" t="s">
        <v>905</v>
      </c>
      <c r="C14" s="136">
        <v>2108437</v>
      </c>
      <c r="D14" s="137">
        <v>1.75</v>
      </c>
      <c r="E14" s="137">
        <v>6.53</v>
      </c>
    </row>
    <row r="15" spans="1:5">
      <c r="A15" s="177" t="s">
        <v>906</v>
      </c>
      <c r="B15" s="117" t="s">
        <v>907</v>
      </c>
      <c r="C15" s="136">
        <v>2058374</v>
      </c>
      <c r="D15" s="137">
        <v>1.71</v>
      </c>
      <c r="E15" s="137">
        <v>11.82</v>
      </c>
    </row>
    <row r="16" spans="1:5" ht="26.25">
      <c r="A16" s="243" t="s">
        <v>908</v>
      </c>
      <c r="B16" s="45" t="s">
        <v>921</v>
      </c>
      <c r="C16" s="250">
        <v>1888054</v>
      </c>
      <c r="D16" s="243">
        <v>1.57</v>
      </c>
      <c r="E16" s="243">
        <v>4.3600000000000003</v>
      </c>
    </row>
    <row r="17" spans="1:5">
      <c r="A17" s="177" t="s">
        <v>909</v>
      </c>
      <c r="B17" s="45" t="s">
        <v>910</v>
      </c>
      <c r="C17" s="136">
        <v>1816101</v>
      </c>
      <c r="D17" s="137">
        <v>1.51</v>
      </c>
      <c r="E17" s="137">
        <v>5.3</v>
      </c>
    </row>
    <row r="18" spans="1:5" ht="26.25">
      <c r="A18" s="243" t="s">
        <v>911</v>
      </c>
      <c r="B18" s="117" t="s">
        <v>922</v>
      </c>
      <c r="C18" s="250">
        <v>1796345</v>
      </c>
      <c r="D18" s="243">
        <v>1.49</v>
      </c>
      <c r="E18" s="243">
        <v>-4.05</v>
      </c>
    </row>
    <row r="19" spans="1:5">
      <c r="A19" s="251"/>
      <c r="B19" s="73" t="s">
        <v>912</v>
      </c>
      <c r="C19" s="229">
        <v>48703105</v>
      </c>
      <c r="D19" s="197">
        <v>40.409999999999997</v>
      </c>
      <c r="E19" s="251"/>
    </row>
    <row r="20" spans="1:5">
      <c r="A20" s="880"/>
      <c r="B20" s="878" t="s">
        <v>923</v>
      </c>
      <c r="C20" s="882">
        <v>120544127</v>
      </c>
      <c r="D20" s="884">
        <v>100</v>
      </c>
      <c r="E20" s="884">
        <v>4.2</v>
      </c>
    </row>
    <row r="21" spans="1:5" ht="15.75" thickBot="1">
      <c r="A21" s="881"/>
      <c r="B21" s="879"/>
      <c r="C21" s="883"/>
      <c r="D21" s="885"/>
      <c r="E21" s="885"/>
    </row>
    <row r="22" spans="1:5">
      <c r="A22" s="871" t="s">
        <v>914</v>
      </c>
      <c r="B22" s="871"/>
      <c r="C22" s="871"/>
      <c r="D22" s="871"/>
      <c r="E22" s="871"/>
    </row>
    <row r="25" spans="1:5">
      <c r="A25" s="2" t="s">
        <v>913</v>
      </c>
    </row>
  </sheetData>
  <mergeCells count="6">
    <mergeCell ref="A22:E22"/>
    <mergeCell ref="B20:B21"/>
    <mergeCell ref="A20:A21"/>
    <mergeCell ref="C20:C21"/>
    <mergeCell ref="D20:D21"/>
    <mergeCell ref="E20:E21"/>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E23"/>
  <sheetViews>
    <sheetView workbookViewId="0">
      <selection activeCell="G27" sqref="G27"/>
    </sheetView>
  </sheetViews>
  <sheetFormatPr baseColWidth="10" defaultColWidth="11.42578125" defaultRowHeight="12.75"/>
  <cols>
    <col min="1" max="1" width="8.140625" style="2" customWidth="1"/>
    <col min="2" max="2" width="49.5703125" style="2" customWidth="1"/>
    <col min="3" max="3" width="15.5703125" style="2" customWidth="1"/>
    <col min="4" max="4" width="7.85546875" style="2" customWidth="1"/>
    <col min="5" max="5" width="8.42578125" style="2" customWidth="1"/>
    <col min="6" max="16384" width="11.42578125" style="2"/>
  </cols>
  <sheetData>
    <row r="1" spans="1:5">
      <c r="A1" s="10" t="s">
        <v>1395</v>
      </c>
    </row>
    <row r="2" spans="1:5" ht="13.5" thickBot="1"/>
    <row r="3" spans="1:5" ht="25.5">
      <c r="A3" s="156" t="s">
        <v>915</v>
      </c>
      <c r="B3" s="156" t="s">
        <v>886</v>
      </c>
      <c r="C3" s="156" t="s">
        <v>924</v>
      </c>
      <c r="D3" s="156" t="s">
        <v>519</v>
      </c>
      <c r="E3" s="156" t="s">
        <v>916</v>
      </c>
    </row>
    <row r="4" spans="1:5" ht="25.5">
      <c r="A4" s="252" t="s">
        <v>891</v>
      </c>
      <c r="B4" s="96" t="s">
        <v>919</v>
      </c>
      <c r="C4" s="571">
        <v>62815698</v>
      </c>
      <c r="D4" s="4">
        <v>5.3</v>
      </c>
      <c r="E4" s="4">
        <v>3.57</v>
      </c>
    </row>
    <row r="5" spans="1:5" ht="25.5">
      <c r="A5" s="177" t="s">
        <v>889</v>
      </c>
      <c r="B5" s="62" t="s">
        <v>917</v>
      </c>
      <c r="C5" s="572">
        <v>53240673</v>
      </c>
      <c r="D5" s="91">
        <v>4.5</v>
      </c>
      <c r="E5" s="91">
        <v>9.76</v>
      </c>
    </row>
    <row r="6" spans="1:5">
      <c r="A6" s="177" t="s">
        <v>898</v>
      </c>
      <c r="B6" s="62" t="s">
        <v>36</v>
      </c>
      <c r="C6" s="572">
        <v>48325846</v>
      </c>
      <c r="D6" s="91">
        <v>4.08</v>
      </c>
      <c r="E6" s="91">
        <v>4.24</v>
      </c>
    </row>
    <row r="7" spans="1:5">
      <c r="A7" s="177" t="s">
        <v>892</v>
      </c>
      <c r="B7" s="177" t="s">
        <v>893</v>
      </c>
      <c r="C7" s="572">
        <v>36182426</v>
      </c>
      <c r="D7" s="91">
        <v>3.06</v>
      </c>
      <c r="E7" s="91">
        <v>9.67</v>
      </c>
    </row>
    <row r="8" spans="1:5">
      <c r="A8" s="177" t="s">
        <v>925</v>
      </c>
      <c r="B8" s="177" t="s">
        <v>926</v>
      </c>
      <c r="C8" s="572">
        <v>30713242</v>
      </c>
      <c r="D8" s="91">
        <v>2.59</v>
      </c>
      <c r="E8" s="91">
        <v>16.03</v>
      </c>
    </row>
    <row r="9" spans="1:5">
      <c r="A9" s="177" t="s">
        <v>927</v>
      </c>
      <c r="B9" s="177" t="s">
        <v>928</v>
      </c>
      <c r="C9" s="572">
        <v>27519724</v>
      </c>
      <c r="D9" s="91">
        <v>2.3199999999999998</v>
      </c>
      <c r="E9" s="91">
        <v>17.61</v>
      </c>
    </row>
    <row r="10" spans="1:5">
      <c r="A10" s="177" t="s">
        <v>929</v>
      </c>
      <c r="B10" s="177" t="s">
        <v>930</v>
      </c>
      <c r="C10" s="572">
        <v>26116942</v>
      </c>
      <c r="D10" s="91">
        <v>2.21</v>
      </c>
      <c r="E10" s="91">
        <v>8.6300000000000008</v>
      </c>
    </row>
    <row r="11" spans="1:5">
      <c r="A11" s="177" t="s">
        <v>931</v>
      </c>
      <c r="B11" s="177" t="s">
        <v>932</v>
      </c>
      <c r="C11" s="572">
        <v>24017315</v>
      </c>
      <c r="D11" s="91">
        <v>2.0299999999999998</v>
      </c>
      <c r="E11" s="91">
        <v>11.22</v>
      </c>
    </row>
    <row r="12" spans="1:5">
      <c r="A12" s="177" t="s">
        <v>902</v>
      </c>
      <c r="B12" s="177" t="s">
        <v>903</v>
      </c>
      <c r="C12" s="572">
        <v>23599842</v>
      </c>
      <c r="D12" s="91">
        <v>1.99</v>
      </c>
      <c r="E12" s="91">
        <v>3.67</v>
      </c>
    </row>
    <row r="13" spans="1:5">
      <c r="A13" s="177" t="s">
        <v>901</v>
      </c>
      <c r="B13" s="177" t="s">
        <v>920</v>
      </c>
      <c r="C13" s="572">
        <v>23415831</v>
      </c>
      <c r="D13" s="91">
        <v>1.98</v>
      </c>
      <c r="E13" s="91">
        <v>6.13</v>
      </c>
    </row>
    <row r="14" spans="1:5">
      <c r="A14" s="177" t="s">
        <v>933</v>
      </c>
      <c r="B14" s="13" t="s">
        <v>934</v>
      </c>
      <c r="C14" s="572">
        <v>23184532</v>
      </c>
      <c r="D14" s="91">
        <v>1.96</v>
      </c>
      <c r="E14" s="91">
        <v>1.93</v>
      </c>
    </row>
    <row r="15" spans="1:5">
      <c r="A15" s="177" t="s">
        <v>899</v>
      </c>
      <c r="B15" s="62" t="s">
        <v>900</v>
      </c>
      <c r="C15" s="572">
        <v>20554278</v>
      </c>
      <c r="D15" s="91">
        <v>1.74</v>
      </c>
      <c r="E15" s="91">
        <v>8.01</v>
      </c>
    </row>
    <row r="16" spans="1:5">
      <c r="A16" s="177" t="s">
        <v>935</v>
      </c>
      <c r="B16" s="177" t="s">
        <v>936</v>
      </c>
      <c r="C16" s="572">
        <v>20461694</v>
      </c>
      <c r="D16" s="91">
        <v>1.73</v>
      </c>
      <c r="E16" s="91">
        <v>9.6199999999999992</v>
      </c>
    </row>
    <row r="17" spans="1:5">
      <c r="A17" s="177" t="s">
        <v>937</v>
      </c>
      <c r="B17" s="177" t="s">
        <v>938</v>
      </c>
      <c r="C17" s="572">
        <v>19725017</v>
      </c>
      <c r="D17" s="91">
        <v>1.67</v>
      </c>
      <c r="E17" s="91">
        <v>1.1100000000000001</v>
      </c>
    </row>
    <row r="18" spans="1:5">
      <c r="A18" s="253" t="s">
        <v>894</v>
      </c>
      <c r="B18" s="67" t="s">
        <v>895</v>
      </c>
      <c r="C18" s="573">
        <v>18234345</v>
      </c>
      <c r="D18" s="7">
        <v>1.54</v>
      </c>
      <c r="E18" s="7">
        <v>7.49</v>
      </c>
    </row>
    <row r="19" spans="1:5">
      <c r="A19" s="251"/>
      <c r="B19" s="73" t="s">
        <v>912</v>
      </c>
      <c r="C19" s="574">
        <v>458107405</v>
      </c>
      <c r="D19" s="202">
        <v>38.700000000000003</v>
      </c>
      <c r="E19" s="202"/>
    </row>
    <row r="20" spans="1:5" ht="13.5" thickBot="1">
      <c r="A20" s="254"/>
      <c r="B20" s="241" t="s">
        <v>941</v>
      </c>
      <c r="C20" s="575">
        <v>1184163662</v>
      </c>
      <c r="D20" s="20">
        <v>100</v>
      </c>
      <c r="E20" s="20">
        <v>6.46</v>
      </c>
    </row>
    <row r="21" spans="1:5">
      <c r="A21" s="871" t="s">
        <v>940</v>
      </c>
      <c r="B21" s="871"/>
      <c r="C21" s="871"/>
      <c r="D21" s="871"/>
      <c r="E21" s="871"/>
    </row>
    <row r="23" spans="1:5">
      <c r="A23" s="2" t="s">
        <v>939</v>
      </c>
    </row>
  </sheetData>
  <mergeCells count="1">
    <mergeCell ref="A21:E21"/>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E29"/>
  <sheetViews>
    <sheetView workbookViewId="0">
      <selection activeCell="G27" sqref="G27"/>
    </sheetView>
  </sheetViews>
  <sheetFormatPr baseColWidth="10" defaultRowHeight="15"/>
  <cols>
    <col min="1" max="1" width="7.5703125" customWidth="1"/>
    <col min="2" max="2" width="48.28515625" customWidth="1"/>
    <col min="3" max="3" width="15.42578125" customWidth="1"/>
    <col min="4" max="4" width="8" customWidth="1"/>
  </cols>
  <sheetData>
    <row r="1" spans="1:5">
      <c r="A1" s="10" t="s">
        <v>1396</v>
      </c>
    </row>
    <row r="2" spans="1:5" ht="15.75" thickBot="1"/>
    <row r="3" spans="1:5" ht="29.25" customHeight="1">
      <c r="A3" s="444" t="s">
        <v>915</v>
      </c>
      <c r="B3" s="444" t="s">
        <v>886</v>
      </c>
      <c r="C3" s="444" t="s">
        <v>966</v>
      </c>
      <c r="D3" s="444" t="s">
        <v>942</v>
      </c>
      <c r="E3" s="444" t="s">
        <v>943</v>
      </c>
    </row>
    <row r="4" spans="1:5">
      <c r="A4" s="252" t="s">
        <v>931</v>
      </c>
      <c r="B4" s="447" t="s">
        <v>932</v>
      </c>
      <c r="C4" s="260">
        <v>24017315</v>
      </c>
      <c r="D4" s="145">
        <v>0.02</v>
      </c>
      <c r="E4" s="261">
        <v>29.1</v>
      </c>
    </row>
    <row r="5" spans="1:5">
      <c r="A5" s="886" t="s">
        <v>933</v>
      </c>
      <c r="B5" s="450" t="s">
        <v>944</v>
      </c>
      <c r="C5" s="887">
        <v>23184532</v>
      </c>
      <c r="D5" s="888">
        <v>0.02</v>
      </c>
      <c r="E5" s="889">
        <v>28.3</v>
      </c>
    </row>
    <row r="6" spans="1:5">
      <c r="A6" s="886"/>
      <c r="B6" s="450" t="s">
        <v>945</v>
      </c>
      <c r="C6" s="887"/>
      <c r="D6" s="888"/>
      <c r="E6" s="889"/>
    </row>
    <row r="7" spans="1:5">
      <c r="A7" s="886" t="s">
        <v>927</v>
      </c>
      <c r="B7" s="450" t="s">
        <v>946</v>
      </c>
      <c r="C7" s="887">
        <v>27519724</v>
      </c>
      <c r="D7" s="888">
        <v>0.02</v>
      </c>
      <c r="E7" s="889">
        <v>21.7</v>
      </c>
    </row>
    <row r="8" spans="1:5">
      <c r="A8" s="886"/>
      <c r="B8" s="450" t="s">
        <v>947</v>
      </c>
      <c r="C8" s="887"/>
      <c r="D8" s="888"/>
      <c r="E8" s="889"/>
    </row>
    <row r="9" spans="1:5">
      <c r="A9" s="886" t="s">
        <v>925</v>
      </c>
      <c r="B9" s="451" t="s">
        <v>948</v>
      </c>
      <c r="C9" s="887">
        <v>30713242</v>
      </c>
      <c r="D9" s="888">
        <v>0.03</v>
      </c>
      <c r="E9" s="889">
        <v>21.3</v>
      </c>
    </row>
    <row r="10" spans="1:5">
      <c r="A10" s="886"/>
      <c r="B10" s="451" t="s">
        <v>949</v>
      </c>
      <c r="C10" s="887"/>
      <c r="D10" s="888"/>
      <c r="E10" s="889"/>
    </row>
    <row r="11" spans="1:5">
      <c r="A11" s="451" t="s">
        <v>898</v>
      </c>
      <c r="B11" s="451" t="s">
        <v>36</v>
      </c>
      <c r="C11" s="452">
        <v>48325846</v>
      </c>
      <c r="D11" s="453">
        <v>0.04</v>
      </c>
      <c r="E11" s="454">
        <v>19.399999999999999</v>
      </c>
    </row>
    <row r="12" spans="1:5">
      <c r="A12" s="451" t="s">
        <v>935</v>
      </c>
      <c r="B12" s="451" t="s">
        <v>936</v>
      </c>
      <c r="C12" s="452">
        <v>20461694</v>
      </c>
      <c r="D12" s="453">
        <v>0.02</v>
      </c>
      <c r="E12" s="454">
        <v>18.600000000000001</v>
      </c>
    </row>
    <row r="13" spans="1:5">
      <c r="A13" s="451" t="s">
        <v>929</v>
      </c>
      <c r="B13" s="451" t="s">
        <v>930</v>
      </c>
      <c r="C13" s="452">
        <v>26116942</v>
      </c>
      <c r="D13" s="453">
        <v>0.02</v>
      </c>
      <c r="E13" s="454">
        <v>16.8</v>
      </c>
    </row>
    <row r="14" spans="1:5">
      <c r="A14" s="451" t="s">
        <v>950</v>
      </c>
      <c r="B14" s="13" t="s">
        <v>951</v>
      </c>
      <c r="C14" s="452">
        <v>13429529</v>
      </c>
      <c r="D14" s="453">
        <v>0.01</v>
      </c>
      <c r="E14" s="454">
        <v>15.9</v>
      </c>
    </row>
    <row r="15" spans="1:5">
      <c r="A15" s="451" t="s">
        <v>937</v>
      </c>
      <c r="B15" s="451" t="s">
        <v>938</v>
      </c>
      <c r="C15" s="452">
        <v>19725017</v>
      </c>
      <c r="D15" s="453">
        <v>0.02</v>
      </c>
      <c r="E15" s="454">
        <v>14.9</v>
      </c>
    </row>
    <row r="16" spans="1:5">
      <c r="A16" s="451" t="s">
        <v>952</v>
      </c>
      <c r="B16" s="451" t="s">
        <v>953</v>
      </c>
      <c r="C16" s="452">
        <v>13314928</v>
      </c>
      <c r="D16" s="453">
        <v>0.01</v>
      </c>
      <c r="E16" s="454">
        <v>14</v>
      </c>
    </row>
    <row r="17" spans="1:5">
      <c r="A17" s="451" t="s">
        <v>954</v>
      </c>
      <c r="B17" s="451" t="s">
        <v>955</v>
      </c>
      <c r="C17" s="452">
        <v>14155274</v>
      </c>
      <c r="D17" s="453">
        <v>0.01</v>
      </c>
      <c r="E17" s="454">
        <v>13.3</v>
      </c>
    </row>
    <row r="18" spans="1:5" ht="26.25">
      <c r="A18" s="451" t="s">
        <v>891</v>
      </c>
      <c r="B18" s="457" t="s">
        <v>919</v>
      </c>
      <c r="C18" s="452">
        <v>62815698</v>
      </c>
      <c r="D18" s="453">
        <v>0.05</v>
      </c>
      <c r="E18" s="454">
        <v>13.1</v>
      </c>
    </row>
    <row r="19" spans="1:5">
      <c r="A19" s="451" t="s">
        <v>956</v>
      </c>
      <c r="B19" s="13" t="s">
        <v>957</v>
      </c>
      <c r="C19" s="452">
        <v>10316062</v>
      </c>
      <c r="D19" s="453">
        <v>0.01</v>
      </c>
      <c r="E19" s="454">
        <v>12.2</v>
      </c>
    </row>
    <row r="20" spans="1:5">
      <c r="A20" s="451" t="s">
        <v>958</v>
      </c>
      <c r="B20" s="13" t="s">
        <v>959</v>
      </c>
      <c r="C20" s="452">
        <v>16115059</v>
      </c>
      <c r="D20" s="453">
        <v>0.01</v>
      </c>
      <c r="E20" s="454">
        <v>11.5</v>
      </c>
    </row>
    <row r="21" spans="1:5">
      <c r="A21" s="451" t="s">
        <v>960</v>
      </c>
      <c r="B21" s="450" t="s">
        <v>961</v>
      </c>
      <c r="C21" s="452">
        <v>11894435</v>
      </c>
      <c r="D21" s="453">
        <v>0.01</v>
      </c>
      <c r="E21" s="454">
        <v>11</v>
      </c>
    </row>
    <row r="22" spans="1:5">
      <c r="A22" s="251"/>
      <c r="B22" s="73" t="s">
        <v>962</v>
      </c>
      <c r="C22" s="262">
        <v>362105297</v>
      </c>
      <c r="D22" s="263">
        <v>0.31</v>
      </c>
      <c r="E22" s="264">
        <v>16.600000000000001</v>
      </c>
    </row>
    <row r="23" spans="1:5" ht="15.75" thickBot="1">
      <c r="A23" s="576"/>
      <c r="B23" s="241" t="s">
        <v>941</v>
      </c>
      <c r="C23" s="256">
        <v>1184163662</v>
      </c>
      <c r="D23" s="257">
        <v>1</v>
      </c>
      <c r="E23" s="258">
        <v>9.8000000000000007</v>
      </c>
    </row>
    <row r="24" spans="1:5">
      <c r="A24" s="871" t="s">
        <v>914</v>
      </c>
      <c r="B24" s="871"/>
      <c r="C24" s="871"/>
      <c r="D24" s="871"/>
      <c r="E24" s="871"/>
    </row>
    <row r="25" spans="1:5">
      <c r="A25" s="2"/>
      <c r="B25" s="2"/>
      <c r="C25" s="2"/>
      <c r="D25" s="2"/>
      <c r="E25" s="2"/>
    </row>
    <row r="26" spans="1:5">
      <c r="A26" s="2" t="s">
        <v>963</v>
      </c>
    </row>
    <row r="27" spans="1:5">
      <c r="A27" s="2" t="s">
        <v>964</v>
      </c>
    </row>
    <row r="28" spans="1:5">
      <c r="A28" s="2" t="s">
        <v>965</v>
      </c>
    </row>
    <row r="29" spans="1:5">
      <c r="A29" s="2"/>
    </row>
  </sheetData>
  <mergeCells count="13">
    <mergeCell ref="A5:A6"/>
    <mergeCell ref="C5:C6"/>
    <mergeCell ref="D5:D6"/>
    <mergeCell ref="E5:E6"/>
    <mergeCell ref="A24:E24"/>
    <mergeCell ref="A7:A8"/>
    <mergeCell ref="C7:C8"/>
    <mergeCell ref="D7:D8"/>
    <mergeCell ref="E7:E8"/>
    <mergeCell ref="A9:A10"/>
    <mergeCell ref="C9:C10"/>
    <mergeCell ref="D9:D10"/>
    <mergeCell ref="E9:E10"/>
  </mergeCell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D14"/>
  <sheetViews>
    <sheetView workbookViewId="0">
      <selection activeCell="A8" sqref="A8:B8"/>
    </sheetView>
  </sheetViews>
  <sheetFormatPr baseColWidth="10" defaultRowHeight="15"/>
  <cols>
    <col min="2" max="2" width="78.42578125" customWidth="1"/>
  </cols>
  <sheetData>
    <row r="1" spans="1:4" ht="15.75" thickBot="1">
      <c r="A1" s="10" t="s">
        <v>1397</v>
      </c>
    </row>
    <row r="2" spans="1:4">
      <c r="A2" s="402" t="s">
        <v>78</v>
      </c>
      <c r="B2" s="402" t="s">
        <v>1183</v>
      </c>
    </row>
    <row r="3" spans="1:4" ht="14.25" customHeight="1">
      <c r="A3" s="890" t="s">
        <v>498</v>
      </c>
      <c r="B3" s="404" t="s">
        <v>1184</v>
      </c>
    </row>
    <row r="4" spans="1:4">
      <c r="A4" s="891"/>
      <c r="B4" s="405" t="s">
        <v>1185</v>
      </c>
      <c r="D4" t="s">
        <v>1374</v>
      </c>
    </row>
    <row r="5" spans="1:4">
      <c r="A5" s="892" t="s">
        <v>499</v>
      </c>
      <c r="B5" s="403" t="s">
        <v>1186</v>
      </c>
    </row>
    <row r="6" spans="1:4">
      <c r="A6" s="893"/>
      <c r="B6" s="403" t="s">
        <v>1187</v>
      </c>
    </row>
    <row r="7" spans="1:4" ht="26.25">
      <c r="A7" s="894"/>
      <c r="B7" s="405" t="s">
        <v>1188</v>
      </c>
    </row>
    <row r="8" spans="1:4">
      <c r="A8" s="662" t="s">
        <v>501</v>
      </c>
      <c r="B8" s="403" t="s">
        <v>1878</v>
      </c>
    </row>
    <row r="9" spans="1:4">
      <c r="A9" s="892" t="s">
        <v>502</v>
      </c>
      <c r="B9" s="404" t="s">
        <v>1189</v>
      </c>
    </row>
    <row r="10" spans="1:4">
      <c r="A10" s="893"/>
      <c r="B10" s="403" t="s">
        <v>1190</v>
      </c>
    </row>
    <row r="11" spans="1:4">
      <c r="A11" s="894"/>
      <c r="B11" s="405" t="s">
        <v>1191</v>
      </c>
    </row>
    <row r="12" spans="1:4" ht="26.25">
      <c r="A12" s="895" t="s">
        <v>503</v>
      </c>
      <c r="B12" s="403" t="s">
        <v>1192</v>
      </c>
    </row>
    <row r="13" spans="1:4" ht="15.75" thickBot="1">
      <c r="A13" s="896"/>
      <c r="B13" s="400" t="s">
        <v>1193</v>
      </c>
    </row>
    <row r="14" spans="1:4">
      <c r="A14" s="834" t="s">
        <v>1375</v>
      </c>
      <c r="B14" s="834"/>
    </row>
  </sheetData>
  <mergeCells count="5">
    <mergeCell ref="A3:A4"/>
    <mergeCell ref="A5:A7"/>
    <mergeCell ref="A9:A11"/>
    <mergeCell ref="A12:A13"/>
    <mergeCell ref="A14:B14"/>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B12"/>
  <sheetViews>
    <sheetView workbookViewId="0">
      <selection activeCell="G27" sqref="G27"/>
    </sheetView>
  </sheetViews>
  <sheetFormatPr baseColWidth="10" defaultRowHeight="15"/>
  <cols>
    <col min="2" max="2" width="17.85546875" customWidth="1"/>
  </cols>
  <sheetData>
    <row r="1" spans="1:2">
      <c r="A1" s="83" t="s">
        <v>1398</v>
      </c>
    </row>
    <row r="2" spans="1:2" ht="15.75" thickBot="1"/>
    <row r="3" spans="1:2">
      <c r="A3" s="800" t="s">
        <v>78</v>
      </c>
      <c r="B3" s="116" t="s">
        <v>509</v>
      </c>
    </row>
    <row r="4" spans="1:2">
      <c r="A4" s="801"/>
      <c r="B4" s="14" t="s">
        <v>510</v>
      </c>
    </row>
    <row r="5" spans="1:2">
      <c r="A5" s="65" t="s">
        <v>498</v>
      </c>
      <c r="B5" s="119">
        <v>8.1</v>
      </c>
    </row>
    <row r="6" spans="1:2">
      <c r="A6" s="62" t="s">
        <v>499</v>
      </c>
      <c r="B6" s="92">
        <v>6.2</v>
      </c>
    </row>
    <row r="7" spans="1:2">
      <c r="A7" s="62" t="s">
        <v>500</v>
      </c>
      <c r="B7" s="92">
        <v>7.3</v>
      </c>
    </row>
    <row r="8" spans="1:2">
      <c r="A8" s="62" t="s">
        <v>501</v>
      </c>
      <c r="B8" s="92">
        <v>6.2</v>
      </c>
    </row>
    <row r="9" spans="1:2">
      <c r="A9" s="62" t="s">
        <v>502</v>
      </c>
      <c r="B9" s="92">
        <v>8.3000000000000007</v>
      </c>
    </row>
    <row r="10" spans="1:2">
      <c r="A10" s="62" t="s">
        <v>503</v>
      </c>
      <c r="B10" s="92">
        <v>6.7</v>
      </c>
    </row>
    <row r="11" spans="1:2" ht="15.75" thickBot="1">
      <c r="A11" s="63" t="s">
        <v>511</v>
      </c>
      <c r="B11" s="118">
        <v>7.1</v>
      </c>
    </row>
    <row r="12" spans="1:2">
      <c r="A12" s="130" t="s">
        <v>512</v>
      </c>
    </row>
  </sheetData>
  <mergeCells count="1">
    <mergeCell ref="A3:A4"/>
  </mergeCell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F16"/>
  <sheetViews>
    <sheetView workbookViewId="0">
      <selection activeCell="G27" sqref="G27"/>
    </sheetView>
  </sheetViews>
  <sheetFormatPr baseColWidth="10" defaultColWidth="11.42578125" defaultRowHeight="12.75"/>
  <cols>
    <col min="1" max="1" width="11.42578125" style="2"/>
    <col min="2" max="2" width="9.42578125" style="2" customWidth="1"/>
    <col min="3" max="3" width="11.5703125" style="2" customWidth="1"/>
    <col min="4" max="4" width="14.140625" style="2" customWidth="1"/>
    <col min="5" max="5" width="11.7109375" style="2" customWidth="1"/>
    <col min="6" max="6" width="13.42578125" style="2" customWidth="1"/>
    <col min="7" max="16384" width="11.42578125" style="2"/>
  </cols>
  <sheetData>
    <row r="1" spans="1:6" ht="13.5" thickBot="1">
      <c r="A1" s="10" t="s">
        <v>1399</v>
      </c>
    </row>
    <row r="2" spans="1:6" ht="36">
      <c r="A2" s="413"/>
      <c r="B2" s="276" t="s">
        <v>1062</v>
      </c>
      <c r="C2" s="276" t="s">
        <v>1200</v>
      </c>
      <c r="D2" s="414" t="s">
        <v>1201</v>
      </c>
      <c r="E2" s="276" t="s">
        <v>1063</v>
      </c>
      <c r="F2" s="276" t="s">
        <v>1064</v>
      </c>
    </row>
    <row r="3" spans="1:6">
      <c r="A3" s="415"/>
      <c r="B3" s="898" t="s">
        <v>1065</v>
      </c>
      <c r="C3" s="898"/>
      <c r="D3" s="898" t="s">
        <v>1066</v>
      </c>
      <c r="E3" s="898"/>
      <c r="F3" s="105" t="s">
        <v>1067</v>
      </c>
    </row>
    <row r="4" spans="1:6">
      <c r="A4" s="204" t="s">
        <v>498</v>
      </c>
      <c r="B4" s="81">
        <v>2</v>
      </c>
      <c r="C4" s="81">
        <v>1</v>
      </c>
      <c r="D4" s="81">
        <v>74</v>
      </c>
      <c r="E4" s="306">
        <v>3751</v>
      </c>
      <c r="F4" s="306">
        <v>4014</v>
      </c>
    </row>
    <row r="5" spans="1:6">
      <c r="A5" s="204" t="s">
        <v>499</v>
      </c>
      <c r="B5" s="81">
        <v>2</v>
      </c>
      <c r="C5" s="81">
        <v>1</v>
      </c>
      <c r="D5" s="81">
        <v>49</v>
      </c>
      <c r="E5" s="306">
        <v>1679</v>
      </c>
      <c r="F5" s="349">
        <v>927</v>
      </c>
    </row>
    <row r="6" spans="1:6">
      <c r="A6" s="204" t="s">
        <v>500</v>
      </c>
      <c r="B6" s="81">
        <v>1</v>
      </c>
      <c r="C6" s="81">
        <v>1</v>
      </c>
      <c r="D6" s="81">
        <v>30</v>
      </c>
      <c r="E6" s="349">
        <v>859</v>
      </c>
      <c r="F6" s="306">
        <v>7097</v>
      </c>
    </row>
    <row r="7" spans="1:6">
      <c r="A7" s="204" t="s">
        <v>501</v>
      </c>
      <c r="B7" s="81">
        <v>0.9</v>
      </c>
      <c r="C7" s="81">
        <v>1</v>
      </c>
      <c r="D7" s="81">
        <v>50</v>
      </c>
      <c r="E7" s="306">
        <v>1561</v>
      </c>
      <c r="F7" s="306">
        <v>2104</v>
      </c>
    </row>
    <row r="8" spans="1:6">
      <c r="A8" s="204" t="s">
        <v>502</v>
      </c>
      <c r="B8" s="81">
        <v>1.6</v>
      </c>
      <c r="C8" s="81">
        <v>1</v>
      </c>
      <c r="D8" s="81">
        <v>59</v>
      </c>
      <c r="E8" s="306">
        <v>2242</v>
      </c>
      <c r="F8" s="306">
        <v>1295</v>
      </c>
    </row>
    <row r="9" spans="1:6">
      <c r="A9" s="204" t="s">
        <v>503</v>
      </c>
      <c r="B9" s="81">
        <v>1.4</v>
      </c>
      <c r="C9" s="81">
        <v>2</v>
      </c>
      <c r="D9" s="81">
        <v>77</v>
      </c>
      <c r="E9" s="306">
        <v>3416</v>
      </c>
      <c r="F9" s="349">
        <v>909</v>
      </c>
    </row>
    <row r="10" spans="1:6">
      <c r="A10" s="45" t="s">
        <v>1196</v>
      </c>
      <c r="B10" s="847">
        <v>1.5</v>
      </c>
      <c r="C10" s="847">
        <v>1</v>
      </c>
      <c r="D10" s="847">
        <v>57</v>
      </c>
      <c r="E10" s="899">
        <v>2251</v>
      </c>
      <c r="F10" s="847" t="s">
        <v>1198</v>
      </c>
    </row>
    <row r="11" spans="1:6" ht="13.5" thickBot="1">
      <c r="A11" s="46" t="s">
        <v>1197</v>
      </c>
      <c r="B11" s="897"/>
      <c r="C11" s="897"/>
      <c r="D11" s="897"/>
      <c r="E11" s="900"/>
      <c r="F11" s="897"/>
    </row>
    <row r="12" spans="1:6" ht="60" customHeight="1">
      <c r="A12" s="813" t="s">
        <v>1202</v>
      </c>
      <c r="B12" s="813"/>
      <c r="C12" s="813"/>
      <c r="D12" s="813"/>
      <c r="E12" s="813"/>
      <c r="F12" s="813"/>
    </row>
    <row r="13" spans="1:6">
      <c r="A13" s="365"/>
    </row>
    <row r="16" spans="1:6">
      <c r="A16" s="2" t="s">
        <v>1199</v>
      </c>
    </row>
  </sheetData>
  <mergeCells count="8">
    <mergeCell ref="F10:F11"/>
    <mergeCell ref="A12:F12"/>
    <mergeCell ref="B3:C3"/>
    <mergeCell ref="D3:E3"/>
    <mergeCell ref="B10:B11"/>
    <mergeCell ref="C10:C11"/>
    <mergeCell ref="D10:D11"/>
    <mergeCell ref="E10:E11"/>
  </mergeCell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D9"/>
  <sheetViews>
    <sheetView workbookViewId="0">
      <selection activeCell="G27" sqref="G27"/>
    </sheetView>
  </sheetViews>
  <sheetFormatPr baseColWidth="10" defaultRowHeight="15"/>
  <cols>
    <col min="1" max="1" width="19.7109375" customWidth="1"/>
    <col min="2" max="2" width="37" customWidth="1"/>
    <col min="3" max="4" width="29.7109375" customWidth="1"/>
  </cols>
  <sheetData>
    <row r="1" spans="1:4" ht="15.75" thickBot="1">
      <c r="A1" s="10" t="s">
        <v>1400</v>
      </c>
    </row>
    <row r="2" spans="1:4" ht="15.75">
      <c r="A2" s="408"/>
      <c r="B2" s="409" t="s">
        <v>498</v>
      </c>
      <c r="C2" s="409" t="s">
        <v>499</v>
      </c>
      <c r="D2" s="409" t="s">
        <v>501</v>
      </c>
    </row>
    <row r="3" spans="1:4" ht="26.25">
      <c r="A3" s="391" t="s">
        <v>1031</v>
      </c>
      <c r="B3" s="640" t="s">
        <v>1376</v>
      </c>
      <c r="C3" s="68" t="s">
        <v>1032</v>
      </c>
      <c r="D3" s="68" t="s">
        <v>1033</v>
      </c>
    </row>
    <row r="4" spans="1:4" ht="26.25">
      <c r="A4" s="345" t="s">
        <v>1034</v>
      </c>
      <c r="B4" s="341" t="s">
        <v>1035</v>
      </c>
      <c r="C4" s="341" t="s">
        <v>1036</v>
      </c>
      <c r="D4" s="341" t="s">
        <v>1037</v>
      </c>
    </row>
    <row r="5" spans="1:4" ht="26.25">
      <c r="A5" s="391" t="s">
        <v>1038</v>
      </c>
      <c r="B5" s="68" t="s">
        <v>1039</v>
      </c>
      <c r="C5" s="68" t="s">
        <v>1040</v>
      </c>
      <c r="D5" s="410"/>
    </row>
    <row r="6" spans="1:4" ht="51.75">
      <c r="A6" s="345" t="s">
        <v>1041</v>
      </c>
      <c r="B6" s="341" t="s">
        <v>1042</v>
      </c>
      <c r="C6" s="341" t="s">
        <v>1043</v>
      </c>
      <c r="D6" s="341" t="s">
        <v>1044</v>
      </c>
    </row>
    <row r="7" spans="1:4" ht="26.25">
      <c r="A7" s="890" t="s">
        <v>1045</v>
      </c>
      <c r="B7" s="901">
        <v>0</v>
      </c>
      <c r="C7" s="342" t="s">
        <v>1046</v>
      </c>
      <c r="D7" s="342" t="s">
        <v>1048</v>
      </c>
    </row>
    <row r="8" spans="1:4" ht="27" thickBot="1">
      <c r="A8" s="896"/>
      <c r="B8" s="902"/>
      <c r="C8" s="358" t="s">
        <v>1047</v>
      </c>
      <c r="D8" s="358" t="s">
        <v>1049</v>
      </c>
    </row>
    <row r="9" spans="1:4" ht="43.5" customHeight="1">
      <c r="A9" s="828" t="s">
        <v>1194</v>
      </c>
      <c r="B9" s="828"/>
      <c r="C9" s="828"/>
      <c r="D9" s="828"/>
    </row>
  </sheetData>
  <mergeCells count="3">
    <mergeCell ref="A7:A8"/>
    <mergeCell ref="B7:B8"/>
    <mergeCell ref="A9:D9"/>
  </mergeCell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D9"/>
  <sheetViews>
    <sheetView workbookViewId="0">
      <selection activeCell="G27" sqref="G27"/>
    </sheetView>
  </sheetViews>
  <sheetFormatPr baseColWidth="10" defaultRowHeight="15"/>
  <cols>
    <col min="1" max="1" width="23.28515625" customWidth="1"/>
    <col min="2" max="4" width="27.140625" customWidth="1"/>
  </cols>
  <sheetData>
    <row r="1" spans="1:4" ht="15.75" thickBot="1">
      <c r="A1" s="10" t="s">
        <v>1401</v>
      </c>
    </row>
    <row r="2" spans="1:4" ht="15.75">
      <c r="A2" s="411"/>
      <c r="B2" s="412" t="s">
        <v>500</v>
      </c>
      <c r="C2" s="412" t="s">
        <v>502</v>
      </c>
      <c r="D2" s="412" t="s">
        <v>503</v>
      </c>
    </row>
    <row r="3" spans="1:4" ht="39">
      <c r="A3" s="68" t="s">
        <v>1031</v>
      </c>
      <c r="B3" s="68" t="s">
        <v>1050</v>
      </c>
      <c r="C3" s="68" t="s">
        <v>1033</v>
      </c>
      <c r="D3" s="68" t="s">
        <v>1051</v>
      </c>
    </row>
    <row r="4" spans="1:4" ht="26.25">
      <c r="A4" s="68" t="s">
        <v>1034</v>
      </c>
      <c r="B4" s="68" t="s">
        <v>1052</v>
      </c>
      <c r="C4" s="68" t="s">
        <v>1053</v>
      </c>
      <c r="D4" s="68" t="s">
        <v>1054</v>
      </c>
    </row>
    <row r="5" spans="1:4" ht="26.25">
      <c r="A5" s="341" t="s">
        <v>1038</v>
      </c>
      <c r="B5" s="407"/>
      <c r="C5" s="341" t="s">
        <v>1055</v>
      </c>
      <c r="D5" s="407"/>
    </row>
    <row r="6" spans="1:4" ht="77.25">
      <c r="A6" s="68" t="s">
        <v>1041</v>
      </c>
      <c r="B6" s="68" t="s">
        <v>1056</v>
      </c>
      <c r="C6" s="68" t="s">
        <v>1057</v>
      </c>
      <c r="D6" s="410"/>
    </row>
    <row r="7" spans="1:4" ht="26.25">
      <c r="A7" s="856" t="s">
        <v>1045</v>
      </c>
      <c r="B7" s="341" t="s">
        <v>1058</v>
      </c>
      <c r="C7" s="856" t="s">
        <v>1060</v>
      </c>
      <c r="D7" s="856" t="s">
        <v>1061</v>
      </c>
    </row>
    <row r="8" spans="1:4" ht="27" thickBot="1">
      <c r="A8" s="903"/>
      <c r="B8" s="406" t="s">
        <v>1059</v>
      </c>
      <c r="C8" s="903"/>
      <c r="D8" s="903"/>
    </row>
    <row r="9" spans="1:4" ht="42" customHeight="1">
      <c r="A9" s="904" t="s">
        <v>1195</v>
      </c>
      <c r="B9" s="904"/>
      <c r="C9" s="904"/>
      <c r="D9" s="904"/>
    </row>
  </sheetData>
  <mergeCells count="4">
    <mergeCell ref="A7:A8"/>
    <mergeCell ref="C7:C8"/>
    <mergeCell ref="D7:D8"/>
    <mergeCell ref="A9:D9"/>
  </mergeCell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H12"/>
  <sheetViews>
    <sheetView workbookViewId="0">
      <selection activeCell="G27" sqref="G27"/>
    </sheetView>
  </sheetViews>
  <sheetFormatPr baseColWidth="10" defaultRowHeight="15"/>
  <sheetData>
    <row r="1" spans="1:8">
      <c r="A1" s="10" t="s">
        <v>1251</v>
      </c>
    </row>
    <row r="2" spans="1:8" ht="15.75" thickBot="1"/>
    <row r="3" spans="1:8">
      <c r="A3" s="905"/>
      <c r="B3" s="805">
        <v>2005</v>
      </c>
      <c r="C3" s="805">
        <v>2006</v>
      </c>
      <c r="D3" s="805">
        <v>2007</v>
      </c>
      <c r="E3" s="805">
        <v>2008</v>
      </c>
      <c r="F3" s="805">
        <v>2009</v>
      </c>
      <c r="G3" s="344" t="s">
        <v>25</v>
      </c>
      <c r="H3" s="344" t="s">
        <v>1203</v>
      </c>
    </row>
    <row r="4" spans="1:8">
      <c r="A4" s="906"/>
      <c r="B4" s="907"/>
      <c r="C4" s="907"/>
      <c r="D4" s="907"/>
      <c r="E4" s="907"/>
      <c r="F4" s="907"/>
      <c r="G4" s="353" t="s">
        <v>888</v>
      </c>
      <c r="H4" s="353" t="s">
        <v>968</v>
      </c>
    </row>
    <row r="5" spans="1:8">
      <c r="A5" s="45" t="s">
        <v>498</v>
      </c>
      <c r="B5" s="416">
        <v>299</v>
      </c>
      <c r="C5" s="416">
        <v>339.8</v>
      </c>
      <c r="D5" s="416">
        <v>396.4</v>
      </c>
      <c r="E5" s="416">
        <v>446.3</v>
      </c>
      <c r="F5" s="416">
        <v>420.6</v>
      </c>
      <c r="G5" s="266">
        <v>380.4</v>
      </c>
      <c r="H5" s="188">
        <v>0.41</v>
      </c>
    </row>
    <row r="6" spans="1:8">
      <c r="A6" s="45" t="s">
        <v>499</v>
      </c>
      <c r="B6" s="416">
        <v>199.3</v>
      </c>
      <c r="C6" s="416">
        <v>200.4</v>
      </c>
      <c r="D6" s="416">
        <v>202.1</v>
      </c>
      <c r="E6" s="416">
        <v>238.4</v>
      </c>
      <c r="F6" s="416">
        <v>238.7</v>
      </c>
      <c r="G6" s="266">
        <v>215.8</v>
      </c>
      <c r="H6" s="188">
        <v>0.2</v>
      </c>
    </row>
    <row r="7" spans="1:8">
      <c r="A7" s="45" t="s">
        <v>500</v>
      </c>
      <c r="B7" s="416">
        <v>268.89999999999998</v>
      </c>
      <c r="C7" s="416">
        <v>268</v>
      </c>
      <c r="D7" s="416">
        <v>311.89999999999998</v>
      </c>
      <c r="E7" s="416">
        <v>347.3</v>
      </c>
      <c r="F7" s="416">
        <v>336</v>
      </c>
      <c r="G7" s="266">
        <v>306.39999999999998</v>
      </c>
      <c r="H7" s="188">
        <v>0.25</v>
      </c>
    </row>
    <row r="8" spans="1:8">
      <c r="A8" s="45" t="s">
        <v>501</v>
      </c>
      <c r="B8" s="416">
        <v>189.8</v>
      </c>
      <c r="C8" s="416">
        <v>213.9</v>
      </c>
      <c r="D8" s="416">
        <v>309.2</v>
      </c>
      <c r="E8" s="416">
        <v>369.4</v>
      </c>
      <c r="F8" s="416">
        <v>310.2</v>
      </c>
      <c r="G8" s="266">
        <v>278.5</v>
      </c>
      <c r="H8" s="188">
        <v>0.63</v>
      </c>
    </row>
    <row r="9" spans="1:8">
      <c r="A9" s="45" t="s">
        <v>502</v>
      </c>
      <c r="B9" s="416">
        <v>126.9</v>
      </c>
      <c r="C9" s="416">
        <v>166.2</v>
      </c>
      <c r="D9" s="416">
        <v>193.9</v>
      </c>
      <c r="E9" s="416">
        <v>258.60000000000002</v>
      </c>
      <c r="F9" s="416">
        <v>264.89999999999998</v>
      </c>
      <c r="G9" s="266">
        <v>202.1</v>
      </c>
      <c r="H9" s="188">
        <v>1.0900000000000001</v>
      </c>
    </row>
    <row r="10" spans="1:8">
      <c r="A10" s="45" t="s">
        <v>503</v>
      </c>
      <c r="B10" s="416">
        <v>137.69999999999999</v>
      </c>
      <c r="C10" s="416">
        <v>160.30000000000001</v>
      </c>
      <c r="D10" s="416">
        <v>218.9</v>
      </c>
      <c r="E10" s="416">
        <v>243.4</v>
      </c>
      <c r="F10" s="416">
        <v>255.8</v>
      </c>
      <c r="G10" s="266">
        <v>203.2</v>
      </c>
      <c r="H10" s="188">
        <v>0.86</v>
      </c>
    </row>
    <row r="11" spans="1:8" ht="15.75" thickBot="1">
      <c r="A11" s="46" t="s">
        <v>1204</v>
      </c>
      <c r="B11" s="417">
        <v>848.3</v>
      </c>
      <c r="C11" s="418">
        <v>901</v>
      </c>
      <c r="D11" s="418">
        <v>1196.5</v>
      </c>
      <c r="E11" s="418">
        <v>1324.3</v>
      </c>
      <c r="F11" s="418">
        <v>1327.9</v>
      </c>
      <c r="G11" s="418">
        <v>1119.5999999999999</v>
      </c>
      <c r="H11" s="419">
        <v>0.56999999999999995</v>
      </c>
    </row>
    <row r="12" spans="1:8" ht="68.25" customHeight="1">
      <c r="A12" s="828" t="s">
        <v>1205</v>
      </c>
      <c r="B12" s="828"/>
      <c r="C12" s="828"/>
      <c r="D12" s="828"/>
      <c r="E12" s="828"/>
      <c r="F12" s="828"/>
      <c r="G12" s="828"/>
      <c r="H12" s="828"/>
    </row>
  </sheetData>
  <mergeCells count="7">
    <mergeCell ref="A12:H12"/>
    <mergeCell ref="A3:A4"/>
    <mergeCell ref="B3:B4"/>
    <mergeCell ref="C3:C4"/>
    <mergeCell ref="D3:D4"/>
    <mergeCell ref="E3:E4"/>
    <mergeCell ref="F3:F4"/>
  </mergeCell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I11"/>
  <sheetViews>
    <sheetView workbookViewId="0">
      <selection activeCell="G27" sqref="G27"/>
    </sheetView>
  </sheetViews>
  <sheetFormatPr baseColWidth="10" defaultRowHeight="15"/>
  <cols>
    <col min="9" max="9" width="12" bestFit="1" customWidth="1"/>
  </cols>
  <sheetData>
    <row r="1" spans="1:9">
      <c r="A1" s="10" t="s">
        <v>1206</v>
      </c>
    </row>
    <row r="2" spans="1:9" ht="15.75" thickBot="1"/>
    <row r="3" spans="1:9" ht="26.25">
      <c r="A3" s="344"/>
      <c r="B3" s="397">
        <v>2005</v>
      </c>
      <c r="C3" s="397">
        <v>2006</v>
      </c>
      <c r="D3" s="397">
        <v>2007</v>
      </c>
      <c r="E3" s="397">
        <v>2008</v>
      </c>
      <c r="F3" s="397">
        <v>2009</v>
      </c>
      <c r="G3" s="336" t="s">
        <v>969</v>
      </c>
      <c r="H3" s="336" t="s">
        <v>1208</v>
      </c>
    </row>
    <row r="4" spans="1:9">
      <c r="A4" s="47" t="s">
        <v>498</v>
      </c>
      <c r="B4" s="269">
        <v>216.9</v>
      </c>
      <c r="C4" s="269">
        <v>243.7</v>
      </c>
      <c r="D4" s="269">
        <v>275.2</v>
      </c>
      <c r="E4" s="269">
        <v>309.3</v>
      </c>
      <c r="F4" s="269">
        <v>319.5</v>
      </c>
      <c r="G4" s="269">
        <v>272.89999999999998</v>
      </c>
      <c r="H4" s="271">
        <v>0.47</v>
      </c>
    </row>
    <row r="5" spans="1:9">
      <c r="A5" s="45" t="s">
        <v>499</v>
      </c>
      <c r="B5" s="157">
        <v>74.2</v>
      </c>
      <c r="C5" s="157">
        <v>88.8</v>
      </c>
      <c r="D5" s="157">
        <v>93.6</v>
      </c>
      <c r="E5" s="157">
        <v>105.6</v>
      </c>
      <c r="F5" s="157">
        <v>92.8</v>
      </c>
      <c r="G5" s="157">
        <v>91</v>
      </c>
      <c r="H5" s="188">
        <v>0.25</v>
      </c>
    </row>
    <row r="6" spans="1:9">
      <c r="A6" s="45" t="s">
        <v>500</v>
      </c>
      <c r="B6" s="157">
        <v>125.7</v>
      </c>
      <c r="C6" s="157">
        <v>119.7</v>
      </c>
      <c r="D6" s="157">
        <v>133.9</v>
      </c>
      <c r="E6" s="157">
        <v>151.30000000000001</v>
      </c>
      <c r="F6" s="157">
        <v>146.80000000000001</v>
      </c>
      <c r="G6" s="157">
        <v>135.5</v>
      </c>
      <c r="H6" s="188">
        <v>0.17</v>
      </c>
    </row>
    <row r="7" spans="1:9">
      <c r="A7" s="45" t="s">
        <v>501</v>
      </c>
      <c r="B7" s="185">
        <v>0</v>
      </c>
      <c r="C7" s="185">
        <v>0</v>
      </c>
      <c r="D7" s="157">
        <v>2.2000000000000002</v>
      </c>
      <c r="E7" s="157">
        <v>2.5</v>
      </c>
      <c r="F7" s="157">
        <v>1</v>
      </c>
      <c r="G7" s="157">
        <v>1.1000000000000001</v>
      </c>
      <c r="H7" s="274" t="s">
        <v>1402</v>
      </c>
      <c r="I7" s="663"/>
    </row>
    <row r="8" spans="1:9">
      <c r="A8" s="45" t="s">
        <v>502</v>
      </c>
      <c r="B8" s="157">
        <v>2.2000000000000002</v>
      </c>
      <c r="C8" s="157">
        <v>2.2999999999999998</v>
      </c>
      <c r="D8" s="157">
        <v>2</v>
      </c>
      <c r="E8" s="157">
        <v>3</v>
      </c>
      <c r="F8" s="157">
        <v>1.6</v>
      </c>
      <c r="G8" s="157">
        <v>2.2000000000000002</v>
      </c>
      <c r="H8" s="188">
        <v>-0.27</v>
      </c>
    </row>
    <row r="9" spans="1:9">
      <c r="A9" s="51" t="s">
        <v>503</v>
      </c>
      <c r="B9" s="272">
        <v>15.2</v>
      </c>
      <c r="C9" s="272">
        <v>15.9</v>
      </c>
      <c r="D9" s="272">
        <v>15.5</v>
      </c>
      <c r="E9" s="272">
        <v>18.2</v>
      </c>
      <c r="F9" s="272">
        <v>16</v>
      </c>
      <c r="G9" s="272">
        <v>16.2</v>
      </c>
      <c r="H9" s="201">
        <v>0.05</v>
      </c>
    </row>
    <row r="10" spans="1:9" ht="15.75" thickBot="1">
      <c r="A10" s="36" t="s">
        <v>1204</v>
      </c>
      <c r="B10" s="267">
        <v>101</v>
      </c>
      <c r="C10" s="267">
        <v>116.4</v>
      </c>
      <c r="D10" s="267">
        <v>124</v>
      </c>
      <c r="E10" s="267">
        <v>147.6</v>
      </c>
      <c r="F10" s="267">
        <v>161.6</v>
      </c>
      <c r="G10" s="267">
        <v>130.1</v>
      </c>
      <c r="H10" s="268">
        <v>0.6</v>
      </c>
    </row>
    <row r="11" spans="1:9" ht="66" customHeight="1">
      <c r="A11" s="808" t="s">
        <v>1207</v>
      </c>
      <c r="B11" s="808"/>
      <c r="C11" s="808"/>
      <c r="D11" s="808"/>
      <c r="E11" s="808"/>
      <c r="F11" s="808"/>
      <c r="G11" s="808"/>
      <c r="H11" s="808"/>
    </row>
  </sheetData>
  <mergeCells count="1">
    <mergeCell ref="A11:H1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9"/>
  <sheetViews>
    <sheetView topLeftCell="A4" workbookViewId="0">
      <selection activeCell="G27" sqref="G27"/>
    </sheetView>
  </sheetViews>
  <sheetFormatPr baseColWidth="10" defaultRowHeight="15"/>
  <cols>
    <col min="2" max="2" width="16.5703125" customWidth="1"/>
    <col min="3" max="3" width="7.140625" customWidth="1"/>
    <col min="4" max="4" width="14.85546875" customWidth="1"/>
    <col min="5" max="5" width="7.140625" customWidth="1"/>
  </cols>
  <sheetData>
    <row r="1" spans="1:1">
      <c r="A1" s="10" t="s">
        <v>1458</v>
      </c>
    </row>
    <row r="17" spans="1:7">
      <c r="A17" s="787" t="s">
        <v>1287</v>
      </c>
      <c r="B17" s="787"/>
      <c r="C17" s="787"/>
      <c r="D17" s="787"/>
      <c r="E17" s="787"/>
      <c r="F17" s="787"/>
      <c r="G17" s="787"/>
    </row>
    <row r="19" spans="1:7" ht="15.75" thickBot="1"/>
    <row r="20" spans="1:7" ht="25.5">
      <c r="A20" s="399" t="s">
        <v>1162</v>
      </c>
      <c r="B20" s="399" t="s">
        <v>1286</v>
      </c>
      <c r="C20" s="399" t="s">
        <v>519</v>
      </c>
      <c r="D20" s="399" t="s">
        <v>1276</v>
      </c>
      <c r="E20" s="399" t="s">
        <v>519</v>
      </c>
    </row>
    <row r="21" spans="1:7">
      <c r="A21" s="3" t="s">
        <v>498</v>
      </c>
      <c r="B21" s="501">
        <v>242250000</v>
      </c>
      <c r="C21" s="502">
        <v>0.19</v>
      </c>
      <c r="D21" s="501">
        <v>287304026.99999994</v>
      </c>
      <c r="E21" s="503">
        <v>0.21231930295322454</v>
      </c>
    </row>
    <row r="22" spans="1:7">
      <c r="A22" s="13" t="s">
        <v>499</v>
      </c>
      <c r="B22" s="499">
        <v>191250000</v>
      </c>
      <c r="C22" s="495">
        <v>0.15</v>
      </c>
      <c r="D22" s="499">
        <v>189265239</v>
      </c>
      <c r="E22" s="500">
        <v>0.1398680834284145</v>
      </c>
    </row>
    <row r="23" spans="1:7">
      <c r="A23" s="13" t="s">
        <v>500</v>
      </c>
      <c r="B23" s="499">
        <v>344250000</v>
      </c>
      <c r="C23" s="495">
        <v>0.27</v>
      </c>
      <c r="D23" s="499">
        <v>348812882</v>
      </c>
      <c r="E23" s="500">
        <v>0.25777469512233941</v>
      </c>
    </row>
    <row r="24" spans="1:7">
      <c r="A24" s="13" t="s">
        <v>501</v>
      </c>
      <c r="B24" s="499">
        <v>204000000</v>
      </c>
      <c r="C24" s="495">
        <v>0.16</v>
      </c>
      <c r="D24" s="499">
        <v>224483360</v>
      </c>
      <c r="E24" s="500">
        <v>0.1658944742873297</v>
      </c>
    </row>
    <row r="25" spans="1:7">
      <c r="A25" s="13" t="s">
        <v>502</v>
      </c>
      <c r="B25" s="499">
        <v>102000000</v>
      </c>
      <c r="C25" s="495">
        <v>0.08</v>
      </c>
      <c r="D25" s="499">
        <v>109816328.53479999</v>
      </c>
      <c r="E25" s="500">
        <v>8.1154888676137626E-2</v>
      </c>
    </row>
    <row r="26" spans="1:7">
      <c r="A26" s="461" t="s">
        <v>503</v>
      </c>
      <c r="B26" s="504">
        <v>191250000</v>
      </c>
      <c r="C26" s="505">
        <v>0.15</v>
      </c>
      <c r="D26" s="504">
        <v>193487767</v>
      </c>
      <c r="E26" s="506">
        <v>0.14298855553255413</v>
      </c>
    </row>
    <row r="27" spans="1:7" ht="15.75" thickBot="1">
      <c r="A27" s="496" t="s">
        <v>65</v>
      </c>
      <c r="B27" s="497">
        <v>1275000000</v>
      </c>
      <c r="C27" s="498">
        <f>SUM(C21:C26)</f>
        <v>1</v>
      </c>
      <c r="D27" s="497">
        <v>1353169603.5348001</v>
      </c>
      <c r="E27" s="498">
        <f>SUM(E21:E26)</f>
        <v>1</v>
      </c>
    </row>
    <row r="29" spans="1:7">
      <c r="A29" s="494"/>
      <c r="B29" s="462"/>
    </row>
  </sheetData>
  <mergeCells count="1">
    <mergeCell ref="A17:G17"/>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dimension ref="A1:H12"/>
  <sheetViews>
    <sheetView workbookViewId="0">
      <selection activeCell="G27" sqref="G27"/>
    </sheetView>
  </sheetViews>
  <sheetFormatPr baseColWidth="10" defaultRowHeight="15"/>
  <sheetData>
    <row r="1" spans="1:8">
      <c r="A1" s="10" t="s">
        <v>1209</v>
      </c>
    </row>
    <row r="2" spans="1:8" ht="15.75" thickBot="1"/>
    <row r="3" spans="1:8">
      <c r="A3" s="805"/>
      <c r="B3" s="805">
        <v>2005</v>
      </c>
      <c r="C3" s="805">
        <v>2006</v>
      </c>
      <c r="D3" s="805">
        <v>2007</v>
      </c>
      <c r="E3" s="805">
        <v>2008</v>
      </c>
      <c r="F3" s="805">
        <v>2009</v>
      </c>
      <c r="G3" s="338" t="s">
        <v>25</v>
      </c>
      <c r="H3" s="338" t="s">
        <v>967</v>
      </c>
    </row>
    <row r="4" spans="1:8">
      <c r="A4" s="806"/>
      <c r="B4" s="806"/>
      <c r="C4" s="806"/>
      <c r="D4" s="806"/>
      <c r="E4" s="806"/>
      <c r="F4" s="806"/>
      <c r="G4" s="339" t="s">
        <v>888</v>
      </c>
      <c r="H4" s="339" t="s">
        <v>968</v>
      </c>
    </row>
    <row r="5" spans="1:8">
      <c r="A5" s="47" t="s">
        <v>498</v>
      </c>
      <c r="B5" s="144">
        <v>3737</v>
      </c>
      <c r="C5" s="144">
        <v>13166</v>
      </c>
      <c r="D5" s="144">
        <v>4748</v>
      </c>
      <c r="E5" s="144">
        <v>5801</v>
      </c>
      <c r="F5" s="144">
        <v>15110</v>
      </c>
      <c r="G5" s="144">
        <v>8512</v>
      </c>
      <c r="H5" s="5">
        <v>3.04</v>
      </c>
    </row>
    <row r="6" spans="1:8">
      <c r="A6" s="45" t="s">
        <v>499</v>
      </c>
      <c r="B6" s="355">
        <v>3556</v>
      </c>
      <c r="C6" s="355">
        <v>3711</v>
      </c>
      <c r="D6" s="355">
        <v>6944</v>
      </c>
      <c r="E6" s="355">
        <v>7887</v>
      </c>
      <c r="F6" s="355">
        <v>8887</v>
      </c>
      <c r="G6" s="355">
        <v>6197</v>
      </c>
      <c r="H6" s="187">
        <v>1.5</v>
      </c>
    </row>
    <row r="7" spans="1:8">
      <c r="A7" s="45" t="s">
        <v>500</v>
      </c>
      <c r="B7" s="355">
        <v>15153</v>
      </c>
      <c r="C7" s="355">
        <v>17589</v>
      </c>
      <c r="D7" s="355">
        <v>37732</v>
      </c>
      <c r="E7" s="355">
        <v>28646</v>
      </c>
      <c r="F7" s="355">
        <v>8043</v>
      </c>
      <c r="G7" s="355">
        <v>21433</v>
      </c>
      <c r="H7" s="187">
        <v>-0.47</v>
      </c>
    </row>
    <row r="8" spans="1:8">
      <c r="A8" s="45" t="s">
        <v>501</v>
      </c>
      <c r="B8" s="355">
        <v>4262</v>
      </c>
      <c r="C8" s="355">
        <v>4615</v>
      </c>
      <c r="D8" s="355">
        <v>7978</v>
      </c>
      <c r="E8" s="355">
        <v>8271</v>
      </c>
      <c r="F8" s="355">
        <v>5890</v>
      </c>
      <c r="G8" s="355">
        <v>6203</v>
      </c>
      <c r="H8" s="187">
        <v>0.38</v>
      </c>
    </row>
    <row r="9" spans="1:8">
      <c r="A9" s="45" t="s">
        <v>502</v>
      </c>
      <c r="B9" s="355">
        <v>3007</v>
      </c>
      <c r="C9" s="355">
        <v>5165</v>
      </c>
      <c r="D9" s="355">
        <v>5171</v>
      </c>
      <c r="E9" s="355">
        <v>5778</v>
      </c>
      <c r="F9" s="355">
        <v>6380</v>
      </c>
      <c r="G9" s="355">
        <v>5100</v>
      </c>
      <c r="H9" s="187">
        <v>1.1200000000000001</v>
      </c>
    </row>
    <row r="10" spans="1:8">
      <c r="A10" s="51" t="s">
        <v>503</v>
      </c>
      <c r="B10" s="223">
        <v>4521</v>
      </c>
      <c r="C10" s="223">
        <v>5296</v>
      </c>
      <c r="D10" s="223">
        <v>6785</v>
      </c>
      <c r="E10" s="223">
        <v>7237</v>
      </c>
      <c r="F10" s="223">
        <v>6752</v>
      </c>
      <c r="G10" s="223">
        <v>6118</v>
      </c>
      <c r="H10" s="8">
        <v>0.49</v>
      </c>
    </row>
    <row r="11" spans="1:8" ht="15.75" thickBot="1">
      <c r="A11" s="36" t="s">
        <v>1204</v>
      </c>
      <c r="B11" s="141">
        <v>20993</v>
      </c>
      <c r="C11" s="141">
        <v>32281</v>
      </c>
      <c r="D11" s="141">
        <v>36706</v>
      </c>
      <c r="E11" s="141">
        <v>38039</v>
      </c>
      <c r="F11" s="141">
        <v>37860</v>
      </c>
      <c r="G11" s="141">
        <v>33176</v>
      </c>
      <c r="H11" s="131">
        <v>0.80400000000000005</v>
      </c>
    </row>
    <row r="12" spans="1:8" ht="70.5" customHeight="1">
      <c r="A12" s="828" t="s">
        <v>1205</v>
      </c>
      <c r="B12" s="828"/>
      <c r="C12" s="828"/>
      <c r="D12" s="828"/>
      <c r="E12" s="828"/>
      <c r="F12" s="828"/>
      <c r="G12" s="828"/>
      <c r="H12" s="828"/>
    </row>
  </sheetData>
  <mergeCells count="7">
    <mergeCell ref="A12:H12"/>
    <mergeCell ref="A3:A4"/>
    <mergeCell ref="B3:B4"/>
    <mergeCell ref="C3:C4"/>
    <mergeCell ref="D3:D4"/>
    <mergeCell ref="E3:E4"/>
    <mergeCell ref="F3:F4"/>
  </mergeCell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H12"/>
  <sheetViews>
    <sheetView workbookViewId="0">
      <selection activeCell="G27" sqref="G27"/>
    </sheetView>
  </sheetViews>
  <sheetFormatPr baseColWidth="10" defaultRowHeight="15"/>
  <sheetData>
    <row r="1" spans="1:8">
      <c r="A1" s="10" t="s">
        <v>1210</v>
      </c>
    </row>
    <row r="2" spans="1:8" ht="15.75" thickBot="1"/>
    <row r="3" spans="1:8">
      <c r="A3" s="908"/>
      <c r="B3" s="837">
        <v>2005</v>
      </c>
      <c r="C3" s="837">
        <v>2006</v>
      </c>
      <c r="D3" s="837">
        <v>2007</v>
      </c>
      <c r="E3" s="837">
        <v>2008</v>
      </c>
      <c r="F3" s="837">
        <v>2009</v>
      </c>
      <c r="G3" s="344" t="s">
        <v>25</v>
      </c>
      <c r="H3" s="344" t="s">
        <v>1203</v>
      </c>
    </row>
    <row r="4" spans="1:8">
      <c r="A4" s="909"/>
      <c r="B4" s="838"/>
      <c r="C4" s="838"/>
      <c r="D4" s="838"/>
      <c r="E4" s="838"/>
      <c r="F4" s="838"/>
      <c r="G4" s="340" t="s">
        <v>888</v>
      </c>
      <c r="H4" s="340" t="s">
        <v>968</v>
      </c>
    </row>
    <row r="5" spans="1:8">
      <c r="A5" s="47" t="s">
        <v>498</v>
      </c>
      <c r="B5" s="280">
        <v>2006</v>
      </c>
      <c r="C5" s="280">
        <v>2049</v>
      </c>
      <c r="D5" s="280">
        <v>2030</v>
      </c>
      <c r="E5" s="280">
        <v>2611</v>
      </c>
      <c r="F5" s="280">
        <v>2155</v>
      </c>
      <c r="G5" s="280">
        <v>2170</v>
      </c>
      <c r="H5" s="271">
        <v>7.0000000000000007E-2</v>
      </c>
    </row>
    <row r="6" spans="1:8">
      <c r="A6" s="45" t="s">
        <v>499</v>
      </c>
      <c r="B6" s="279">
        <v>10863</v>
      </c>
      <c r="C6" s="279">
        <v>16985</v>
      </c>
      <c r="D6" s="279">
        <v>17008</v>
      </c>
      <c r="E6" s="279">
        <v>18210</v>
      </c>
      <c r="F6" s="279">
        <v>18835</v>
      </c>
      <c r="G6" s="279">
        <v>16380</v>
      </c>
      <c r="H6" s="188">
        <v>0.73</v>
      </c>
    </row>
    <row r="7" spans="1:8">
      <c r="A7" s="45" t="s">
        <v>500</v>
      </c>
      <c r="B7" s="279">
        <v>11662</v>
      </c>
      <c r="C7" s="279">
        <v>14891</v>
      </c>
      <c r="D7" s="279">
        <v>15430</v>
      </c>
      <c r="E7" s="279">
        <v>12325</v>
      </c>
      <c r="F7" s="279">
        <v>5142</v>
      </c>
      <c r="G7" s="279">
        <v>11890</v>
      </c>
      <c r="H7" s="188">
        <v>-0.56000000000000005</v>
      </c>
    </row>
    <row r="8" spans="1:8">
      <c r="A8" s="45" t="s">
        <v>501</v>
      </c>
      <c r="B8" s="282">
        <v>2</v>
      </c>
      <c r="C8" s="282">
        <v>1</v>
      </c>
      <c r="D8" s="282">
        <v>1</v>
      </c>
      <c r="E8" s="282">
        <v>1</v>
      </c>
      <c r="F8" s="282">
        <v>2</v>
      </c>
      <c r="G8" s="282">
        <v>1</v>
      </c>
      <c r="H8" s="188">
        <v>0</v>
      </c>
    </row>
    <row r="9" spans="1:8">
      <c r="A9" s="45" t="s">
        <v>502</v>
      </c>
      <c r="B9" s="282">
        <v>1</v>
      </c>
      <c r="C9" s="282">
        <v>1</v>
      </c>
      <c r="D9" s="282">
        <v>2</v>
      </c>
      <c r="E9" s="282">
        <v>0</v>
      </c>
      <c r="F9" s="282">
        <v>2</v>
      </c>
      <c r="G9" s="282">
        <v>1</v>
      </c>
      <c r="H9" s="188">
        <v>1</v>
      </c>
    </row>
    <row r="10" spans="1:8">
      <c r="A10" s="51" t="s">
        <v>503</v>
      </c>
      <c r="B10" s="283">
        <v>622</v>
      </c>
      <c r="C10" s="283">
        <v>662</v>
      </c>
      <c r="D10" s="283">
        <v>607</v>
      </c>
      <c r="E10" s="283">
        <v>695</v>
      </c>
      <c r="F10" s="283">
        <v>634</v>
      </c>
      <c r="G10" s="283">
        <v>644</v>
      </c>
      <c r="H10" s="201">
        <v>0.02</v>
      </c>
    </row>
    <row r="11" spans="1:8" ht="15.75" thickBot="1">
      <c r="A11" s="36" t="s">
        <v>1204</v>
      </c>
      <c r="B11" s="278">
        <v>8957</v>
      </c>
      <c r="C11" s="278">
        <v>12276</v>
      </c>
      <c r="D11" s="278">
        <v>10388</v>
      </c>
      <c r="E11" s="278">
        <v>13573</v>
      </c>
      <c r="F11" s="278">
        <v>13944</v>
      </c>
      <c r="G11" s="278">
        <v>11828</v>
      </c>
      <c r="H11" s="268">
        <v>0.56000000000000005</v>
      </c>
    </row>
    <row r="12" spans="1:8" ht="71.25" customHeight="1">
      <c r="A12" s="828" t="s">
        <v>1211</v>
      </c>
      <c r="B12" s="828"/>
      <c r="C12" s="828"/>
      <c r="D12" s="828"/>
      <c r="E12" s="828"/>
      <c r="F12" s="828"/>
      <c r="G12" s="828"/>
      <c r="H12" s="828"/>
    </row>
  </sheetData>
  <mergeCells count="7">
    <mergeCell ref="A12:H12"/>
    <mergeCell ref="A3:A4"/>
    <mergeCell ref="B3:B4"/>
    <mergeCell ref="C3:C4"/>
    <mergeCell ref="D3:D4"/>
    <mergeCell ref="E3:E4"/>
    <mergeCell ref="F3:F4"/>
  </mergeCell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I7"/>
  <sheetViews>
    <sheetView workbookViewId="0">
      <selection activeCell="G27" sqref="G27"/>
    </sheetView>
  </sheetViews>
  <sheetFormatPr baseColWidth="10" defaultRowHeight="15"/>
  <sheetData>
    <row r="1" spans="1:9">
      <c r="A1" s="10" t="s">
        <v>1212</v>
      </c>
    </row>
    <row r="2" spans="1:9" ht="15.75" thickBot="1"/>
    <row r="3" spans="1:9" ht="24">
      <c r="A3" s="247" t="s">
        <v>971</v>
      </c>
      <c r="B3" s="156">
        <v>2005</v>
      </c>
      <c r="C3" s="156">
        <v>2006</v>
      </c>
      <c r="D3" s="156">
        <v>2007</v>
      </c>
      <c r="E3" s="156">
        <v>2008</v>
      </c>
      <c r="F3" s="156">
        <v>2009</v>
      </c>
      <c r="G3" s="276" t="s">
        <v>969</v>
      </c>
      <c r="H3" s="276" t="s">
        <v>519</v>
      </c>
      <c r="I3" s="276" t="s">
        <v>974</v>
      </c>
    </row>
    <row r="4" spans="1:9">
      <c r="A4" s="206" t="s">
        <v>972</v>
      </c>
      <c r="B4" s="269">
        <v>314.5</v>
      </c>
      <c r="C4" s="269">
        <v>392.9</v>
      </c>
      <c r="D4" s="269">
        <v>367.4</v>
      </c>
      <c r="E4" s="269">
        <v>503.1</v>
      </c>
      <c r="F4" s="269">
        <v>426.2</v>
      </c>
      <c r="G4" s="269">
        <v>400.8</v>
      </c>
      <c r="H4" s="145">
        <v>0.28999999999999998</v>
      </c>
      <c r="I4" s="5">
        <v>0.36</v>
      </c>
    </row>
    <row r="5" spans="1:9">
      <c r="A5" s="207" t="s">
        <v>973</v>
      </c>
      <c r="B5" s="272">
        <v>795.4</v>
      </c>
      <c r="C5" s="272">
        <v>819.7</v>
      </c>
      <c r="D5" s="272">
        <v>1065.7</v>
      </c>
      <c r="E5" s="272">
        <v>1187.3</v>
      </c>
      <c r="F5" s="272">
        <v>1162.8</v>
      </c>
      <c r="G5" s="272">
        <v>1006.2</v>
      </c>
      <c r="H5" s="286">
        <v>0.71</v>
      </c>
      <c r="I5" s="8">
        <v>0.46</v>
      </c>
    </row>
    <row r="6" spans="1:9" ht="15.75" thickBot="1">
      <c r="A6" s="203" t="s">
        <v>2</v>
      </c>
      <c r="B6" s="285">
        <v>1109.8</v>
      </c>
      <c r="C6" s="285">
        <v>1212.5999999999999</v>
      </c>
      <c r="D6" s="285">
        <v>1433.1</v>
      </c>
      <c r="E6" s="285">
        <v>1690.4</v>
      </c>
      <c r="F6" s="285">
        <v>1589</v>
      </c>
      <c r="G6" s="285">
        <v>1407</v>
      </c>
      <c r="H6" s="257">
        <v>1</v>
      </c>
      <c r="I6" s="240">
        <v>0.43</v>
      </c>
    </row>
    <row r="7" spans="1:9" ht="48" customHeight="1">
      <c r="A7" s="828" t="s">
        <v>1403</v>
      </c>
      <c r="B7" s="828"/>
      <c r="C7" s="828"/>
      <c r="D7" s="828"/>
      <c r="E7" s="828"/>
      <c r="F7" s="828"/>
      <c r="G7" s="828"/>
      <c r="H7" s="828"/>
      <c r="I7" s="828"/>
    </row>
  </sheetData>
  <mergeCells count="1">
    <mergeCell ref="A7:I7"/>
  </mergeCell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I7"/>
  <sheetViews>
    <sheetView workbookViewId="0">
      <selection activeCell="G27" sqref="G27"/>
    </sheetView>
  </sheetViews>
  <sheetFormatPr baseColWidth="10" defaultRowHeight="15"/>
  <cols>
    <col min="1" max="1" width="13.85546875" customWidth="1"/>
  </cols>
  <sheetData>
    <row r="1" spans="1:9">
      <c r="A1" s="10" t="s">
        <v>1252</v>
      </c>
    </row>
    <row r="2" spans="1:9" ht="15.75" thickBot="1"/>
    <row r="3" spans="1:9" s="2" customFormat="1" ht="25.5">
      <c r="A3" s="247" t="s">
        <v>975</v>
      </c>
      <c r="B3" s="156">
        <v>2005</v>
      </c>
      <c r="C3" s="156">
        <v>2006</v>
      </c>
      <c r="D3" s="156">
        <v>2007</v>
      </c>
      <c r="E3" s="156">
        <v>2008</v>
      </c>
      <c r="F3" s="156">
        <v>2009</v>
      </c>
      <c r="G3" s="156" t="s">
        <v>969</v>
      </c>
      <c r="H3" s="156" t="s">
        <v>519</v>
      </c>
      <c r="I3" s="156" t="s">
        <v>974</v>
      </c>
    </row>
    <row r="4" spans="1:9">
      <c r="A4" s="252" t="s">
        <v>972</v>
      </c>
      <c r="B4" s="270">
        <v>325.39999999999998</v>
      </c>
      <c r="C4" s="270">
        <v>345.6</v>
      </c>
      <c r="D4" s="270">
        <v>389.5</v>
      </c>
      <c r="E4" s="270">
        <v>432.2</v>
      </c>
      <c r="F4" s="270">
        <v>408</v>
      </c>
      <c r="G4" s="270">
        <v>380.1</v>
      </c>
      <c r="H4" s="288">
        <v>0.74</v>
      </c>
      <c r="I4" s="288">
        <v>0.25</v>
      </c>
    </row>
    <row r="5" spans="1:9">
      <c r="A5" s="253" t="s">
        <v>973</v>
      </c>
      <c r="B5" s="273">
        <v>105.5</v>
      </c>
      <c r="C5" s="273">
        <v>119.2</v>
      </c>
      <c r="D5" s="273">
        <v>127.1</v>
      </c>
      <c r="E5" s="273">
        <v>147.6</v>
      </c>
      <c r="F5" s="273">
        <v>161.1</v>
      </c>
      <c r="G5" s="273">
        <v>132.1</v>
      </c>
      <c r="H5" s="289">
        <v>0.26</v>
      </c>
      <c r="I5" s="289">
        <v>0.53</v>
      </c>
    </row>
    <row r="6" spans="1:9" ht="15.75" thickBot="1">
      <c r="A6" s="241" t="s">
        <v>2</v>
      </c>
      <c r="B6" s="267">
        <v>430.9</v>
      </c>
      <c r="C6" s="267">
        <v>464.8</v>
      </c>
      <c r="D6" s="267">
        <v>516.70000000000005</v>
      </c>
      <c r="E6" s="267">
        <v>579.79999999999995</v>
      </c>
      <c r="F6" s="267">
        <v>569.1</v>
      </c>
      <c r="G6" s="267">
        <v>512.20000000000005</v>
      </c>
      <c r="H6" s="287">
        <v>1</v>
      </c>
      <c r="I6" s="287">
        <v>0.32</v>
      </c>
    </row>
    <row r="7" spans="1:9" ht="40.5" customHeight="1">
      <c r="A7" s="828" t="s">
        <v>1403</v>
      </c>
      <c r="B7" s="828"/>
      <c r="C7" s="828"/>
      <c r="D7" s="828"/>
      <c r="E7" s="828"/>
      <c r="F7" s="828"/>
      <c r="G7" s="828"/>
      <c r="H7" s="828"/>
      <c r="I7" s="828"/>
    </row>
  </sheetData>
  <mergeCells count="1">
    <mergeCell ref="A7:I7"/>
  </mergeCells>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I7"/>
  <sheetViews>
    <sheetView workbookViewId="0">
      <selection activeCell="G27" sqref="G27"/>
    </sheetView>
  </sheetViews>
  <sheetFormatPr baseColWidth="10" defaultRowHeight="15"/>
  <sheetData>
    <row r="1" spans="1:9">
      <c r="A1" s="10" t="s">
        <v>1213</v>
      </c>
    </row>
    <row r="2" spans="1:9" ht="15.75" thickBot="1"/>
    <row r="3" spans="1:9" ht="25.5">
      <c r="A3" s="247" t="s">
        <v>971</v>
      </c>
      <c r="B3" s="156">
        <v>2005</v>
      </c>
      <c r="C3" s="156">
        <v>2006</v>
      </c>
      <c r="D3" s="156">
        <v>2007</v>
      </c>
      <c r="E3" s="156">
        <v>2008</v>
      </c>
      <c r="F3" s="156">
        <v>2009</v>
      </c>
      <c r="G3" s="156" t="s">
        <v>969</v>
      </c>
      <c r="H3" s="156" t="s">
        <v>519</v>
      </c>
      <c r="I3" s="156" t="s">
        <v>974</v>
      </c>
    </row>
    <row r="4" spans="1:9">
      <c r="A4" s="252" t="s">
        <v>972</v>
      </c>
      <c r="B4" s="280">
        <v>12070</v>
      </c>
      <c r="C4" s="280">
        <v>16181</v>
      </c>
      <c r="D4" s="280">
        <v>31314</v>
      </c>
      <c r="E4" s="280">
        <v>24176</v>
      </c>
      <c r="F4" s="280">
        <v>12127</v>
      </c>
      <c r="G4" s="280">
        <v>19174</v>
      </c>
      <c r="H4" s="288">
        <v>0.34</v>
      </c>
      <c r="I4" s="290">
        <v>5.0000000000000001E-3</v>
      </c>
    </row>
    <row r="5" spans="1:9">
      <c r="A5" s="253" t="s">
        <v>973</v>
      </c>
      <c r="B5" s="281">
        <v>26985</v>
      </c>
      <c r="C5" s="281">
        <v>38316</v>
      </c>
      <c r="D5" s="281">
        <v>40720</v>
      </c>
      <c r="E5" s="281">
        <v>40915</v>
      </c>
      <c r="F5" s="281">
        <v>40673</v>
      </c>
      <c r="G5" s="281">
        <v>37522</v>
      </c>
      <c r="H5" s="289">
        <v>0.66</v>
      </c>
      <c r="I5" s="201">
        <v>0.51</v>
      </c>
    </row>
    <row r="6" spans="1:9" ht="15.75" thickBot="1">
      <c r="A6" s="241" t="s">
        <v>2</v>
      </c>
      <c r="B6" s="278">
        <v>39055</v>
      </c>
      <c r="C6" s="278">
        <v>54497</v>
      </c>
      <c r="D6" s="278">
        <v>72033</v>
      </c>
      <c r="E6" s="278">
        <v>65091</v>
      </c>
      <c r="F6" s="278">
        <v>52800</v>
      </c>
      <c r="G6" s="278">
        <v>56695</v>
      </c>
      <c r="H6" s="287">
        <v>1</v>
      </c>
      <c r="I6" s="268">
        <v>0.35</v>
      </c>
    </row>
    <row r="7" spans="1:9" ht="42" customHeight="1">
      <c r="A7" s="828" t="s">
        <v>1403</v>
      </c>
      <c r="B7" s="828"/>
      <c r="C7" s="828"/>
      <c r="D7" s="828"/>
      <c r="E7" s="828"/>
      <c r="F7" s="828"/>
      <c r="G7" s="828"/>
      <c r="H7" s="828"/>
      <c r="I7" s="828"/>
    </row>
  </sheetData>
  <mergeCells count="1">
    <mergeCell ref="A7:I7"/>
  </mergeCells>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I7"/>
  <sheetViews>
    <sheetView workbookViewId="0">
      <selection activeCell="G27" sqref="G27"/>
    </sheetView>
  </sheetViews>
  <sheetFormatPr baseColWidth="10" defaultRowHeight="15"/>
  <sheetData>
    <row r="1" spans="1:9">
      <c r="A1" s="10" t="s">
        <v>1253</v>
      </c>
    </row>
    <row r="2" spans="1:9" ht="15.75" thickBot="1"/>
    <row r="3" spans="1:9" ht="25.5">
      <c r="A3" s="247" t="s">
        <v>975</v>
      </c>
      <c r="B3" s="156">
        <v>2005</v>
      </c>
      <c r="C3" s="156">
        <v>2006</v>
      </c>
      <c r="D3" s="156">
        <v>2007</v>
      </c>
      <c r="E3" s="156">
        <v>2008</v>
      </c>
      <c r="F3" s="156">
        <v>2009</v>
      </c>
      <c r="G3" s="156" t="s">
        <v>969</v>
      </c>
      <c r="H3" s="156" t="s">
        <v>519</v>
      </c>
      <c r="I3" s="156" t="s">
        <v>974</v>
      </c>
    </row>
    <row r="4" spans="1:9">
      <c r="A4" s="252" t="s">
        <v>972</v>
      </c>
      <c r="B4" s="280">
        <v>15865</v>
      </c>
      <c r="C4" s="280">
        <v>21958</v>
      </c>
      <c r="D4" s="280">
        <v>24337</v>
      </c>
      <c r="E4" s="280">
        <v>19864</v>
      </c>
      <c r="F4" s="280">
        <v>12512</v>
      </c>
      <c r="G4" s="280">
        <v>18907</v>
      </c>
      <c r="H4" s="288">
        <v>0.56000000000000005</v>
      </c>
      <c r="I4" s="271">
        <v>-0.21</v>
      </c>
    </row>
    <row r="5" spans="1:9">
      <c r="A5" s="253" t="s">
        <v>973</v>
      </c>
      <c r="B5" s="281">
        <v>11846</v>
      </c>
      <c r="C5" s="281">
        <v>15046</v>
      </c>
      <c r="D5" s="281">
        <v>14043</v>
      </c>
      <c r="E5" s="281">
        <v>16731</v>
      </c>
      <c r="F5" s="281">
        <v>16428</v>
      </c>
      <c r="G5" s="281">
        <v>14819</v>
      </c>
      <c r="H5" s="289">
        <v>0.44</v>
      </c>
      <c r="I5" s="201">
        <v>0.39</v>
      </c>
    </row>
    <row r="6" spans="1:9" ht="15.75" thickBot="1">
      <c r="A6" s="241" t="s">
        <v>2</v>
      </c>
      <c r="B6" s="278">
        <v>27711</v>
      </c>
      <c r="C6" s="278">
        <v>37004</v>
      </c>
      <c r="D6" s="278">
        <v>38380</v>
      </c>
      <c r="E6" s="278">
        <v>36595</v>
      </c>
      <c r="F6" s="278">
        <v>28939</v>
      </c>
      <c r="G6" s="278">
        <v>33726</v>
      </c>
      <c r="H6" s="287">
        <v>1</v>
      </c>
      <c r="I6" s="268">
        <v>0.04</v>
      </c>
    </row>
    <row r="7" spans="1:9" ht="45.75" customHeight="1">
      <c r="A7" s="828" t="s">
        <v>1403</v>
      </c>
      <c r="B7" s="828"/>
      <c r="C7" s="828"/>
      <c r="D7" s="828"/>
      <c r="E7" s="828"/>
      <c r="F7" s="828"/>
      <c r="G7" s="828"/>
      <c r="H7" s="828"/>
      <c r="I7" s="828"/>
    </row>
  </sheetData>
  <mergeCells count="1">
    <mergeCell ref="A7:I7"/>
  </mergeCell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K30"/>
  <sheetViews>
    <sheetView workbookViewId="0">
      <selection activeCell="M3" sqref="M3"/>
    </sheetView>
  </sheetViews>
  <sheetFormatPr baseColWidth="10" defaultRowHeight="15"/>
  <cols>
    <col min="2" max="2" width="13.7109375" bestFit="1" customWidth="1"/>
    <col min="7" max="7" width="11.85546875" customWidth="1"/>
    <col min="14" max="14" width="15.7109375" customWidth="1"/>
  </cols>
  <sheetData>
    <row r="1" spans="1:11">
      <c r="A1" s="10" t="s">
        <v>1254</v>
      </c>
    </row>
    <row r="2" spans="1:11" ht="15.75" thickBot="1"/>
    <row r="3" spans="1:11" ht="31.5" customHeight="1">
      <c r="A3" s="116"/>
      <c r="B3" s="116" t="s">
        <v>981</v>
      </c>
      <c r="C3" s="116" t="s">
        <v>982</v>
      </c>
      <c r="D3" s="116" t="s">
        <v>983</v>
      </c>
      <c r="E3" s="116" t="s">
        <v>982</v>
      </c>
      <c r="F3" s="116" t="s">
        <v>984</v>
      </c>
      <c r="G3" s="639" t="s">
        <v>982</v>
      </c>
      <c r="H3" s="639" t="s">
        <v>1422</v>
      </c>
      <c r="I3" s="639" t="s">
        <v>1420</v>
      </c>
      <c r="J3" s="116" t="s">
        <v>982</v>
      </c>
    </row>
    <row r="4" spans="1:11">
      <c r="A4" s="149" t="s">
        <v>976</v>
      </c>
      <c r="B4" s="50">
        <v>909798276</v>
      </c>
      <c r="C4" s="119" t="s">
        <v>793</v>
      </c>
      <c r="D4" s="292">
        <v>121566223</v>
      </c>
      <c r="E4" s="644" t="s">
        <v>793</v>
      </c>
      <c r="F4" s="261">
        <v>7.48</v>
      </c>
      <c r="G4" s="644" t="s">
        <v>793</v>
      </c>
      <c r="H4" s="692">
        <f>AVERAGE(E30:F30)</f>
        <v>111.4255</v>
      </c>
      <c r="I4" s="261">
        <f>+F4/H4*100</f>
        <v>6.7130055507940281</v>
      </c>
      <c r="J4" s="696" t="s">
        <v>793</v>
      </c>
    </row>
    <row r="5" spans="1:11">
      <c r="A5" s="117" t="s">
        <v>977</v>
      </c>
      <c r="B5" s="42">
        <v>1060196283</v>
      </c>
      <c r="C5" s="698">
        <f>(+B5/B4-1)*100</f>
        <v>16.530918003190422</v>
      </c>
      <c r="D5" s="115">
        <v>136051070</v>
      </c>
      <c r="E5" s="698">
        <f>(+D5/D4-1)*100</f>
        <v>11.915190455493541</v>
      </c>
      <c r="F5" s="259">
        <v>7.79</v>
      </c>
      <c r="G5" s="698">
        <f>(+F5/F4-1)*100</f>
        <v>4.1443850267379734</v>
      </c>
      <c r="H5" s="693">
        <f>AVERAGE(F30:G30)</f>
        <v>118.27891666666667</v>
      </c>
      <c r="I5" s="578">
        <f>+F5/H5*100</f>
        <v>6.5861272824756734</v>
      </c>
      <c r="J5" s="697">
        <f>(+I5/I4-1)*100</f>
        <v>-1.8900366960570625</v>
      </c>
    </row>
    <row r="6" spans="1:11">
      <c r="A6" s="117" t="s">
        <v>978</v>
      </c>
      <c r="B6" s="42">
        <v>1228599882</v>
      </c>
      <c r="C6" s="698">
        <f t="shared" ref="C6:E8" si="0">(+B6/B5-1)*100</f>
        <v>15.88419066358866</v>
      </c>
      <c r="D6" s="115">
        <v>152934723</v>
      </c>
      <c r="E6" s="698">
        <f t="shared" si="0"/>
        <v>12.409790676398202</v>
      </c>
      <c r="F6" s="259">
        <v>8.0299999999999994</v>
      </c>
      <c r="G6" s="698">
        <f t="shared" ref="G6" si="1">(+F6/F5-1)*100</f>
        <v>3.080872913992283</v>
      </c>
      <c r="H6" s="693">
        <f>AVERAGE(G30:H30)</f>
        <v>127.8655</v>
      </c>
      <c r="I6" s="578">
        <f>+F6/H6*100</f>
        <v>6.280036444545245</v>
      </c>
      <c r="J6" s="697">
        <f t="shared" ref="J6:J8" si="2">(+I6/I5-1)*100</f>
        <v>-4.6475086921698772</v>
      </c>
    </row>
    <row r="7" spans="1:11">
      <c r="A7" s="117" t="s">
        <v>979</v>
      </c>
      <c r="B7" s="42">
        <v>1281986359</v>
      </c>
      <c r="C7" s="698">
        <f t="shared" si="0"/>
        <v>4.3453102822290424</v>
      </c>
      <c r="D7" s="115">
        <v>154574391</v>
      </c>
      <c r="E7" s="698">
        <f t="shared" si="0"/>
        <v>1.0721358549817372</v>
      </c>
      <c r="F7" s="259">
        <v>8.2899999999999991</v>
      </c>
      <c r="G7" s="698">
        <f t="shared" ref="G7" si="3">(+F7/F6-1)*100</f>
        <v>3.2378580323785711</v>
      </c>
      <c r="H7" s="693">
        <f>AVERAGE(H30:I30)</f>
        <v>135.94866666666667</v>
      </c>
      <c r="I7" s="578">
        <f>+F7/H7*100</f>
        <v>6.0978898898113494</v>
      </c>
      <c r="J7" s="697">
        <f t="shared" si="2"/>
        <v>-2.9004060142374777</v>
      </c>
    </row>
    <row r="8" spans="1:11" ht="15.75" thickBot="1">
      <c r="A8" s="26" t="s">
        <v>980</v>
      </c>
      <c r="B8" s="37">
        <v>1353804933</v>
      </c>
      <c r="C8" s="698">
        <f t="shared" si="0"/>
        <v>5.6021324638759307</v>
      </c>
      <c r="D8" s="291">
        <v>158523529</v>
      </c>
      <c r="E8" s="698">
        <f t="shared" si="0"/>
        <v>2.554846229347274</v>
      </c>
      <c r="F8" s="255">
        <v>8.5399999999999991</v>
      </c>
      <c r="G8" s="699">
        <f t="shared" ref="G8" si="4">(+F8/F7-1)*100</f>
        <v>3.0156815440289586</v>
      </c>
      <c r="H8" s="695">
        <f>AVERAGE(I30:J30)</f>
        <v>140.05308333333335</v>
      </c>
      <c r="I8" s="255">
        <f>+F8/H8*100</f>
        <v>6.0976879599818385</v>
      </c>
      <c r="J8" s="665">
        <f t="shared" si="2"/>
        <v>-3.3114705768721997E-3</v>
      </c>
    </row>
    <row r="9" spans="1:11" ht="44.25" customHeight="1">
      <c r="A9" s="910" t="s">
        <v>1425</v>
      </c>
      <c r="B9" s="910"/>
      <c r="C9" s="910"/>
      <c r="D9" s="910"/>
      <c r="E9" s="910"/>
      <c r="F9" s="910"/>
      <c r="G9" s="910"/>
      <c r="H9" s="910"/>
      <c r="I9" s="910"/>
      <c r="J9" s="910"/>
    </row>
    <row r="10" spans="1:11" ht="13.5" customHeight="1">
      <c r="B10" s="642"/>
      <c r="C10" s="642"/>
      <c r="D10" s="642"/>
      <c r="E10" s="642"/>
      <c r="F10" s="642"/>
      <c r="G10" s="642"/>
      <c r="H10" s="642"/>
      <c r="I10" s="642"/>
    </row>
    <row r="12" spans="1:11">
      <c r="A12" s="673" t="s">
        <v>1419</v>
      </c>
      <c r="B12" s="667"/>
      <c r="C12" s="667"/>
      <c r="D12" s="667"/>
      <c r="E12" s="667"/>
      <c r="F12" s="667"/>
      <c r="G12" s="667"/>
      <c r="H12" s="667"/>
      <c r="I12" s="667"/>
      <c r="J12" s="667"/>
      <c r="K12" s="667"/>
    </row>
    <row r="13" spans="1:11" ht="60">
      <c r="A13" s="675" t="s">
        <v>1404</v>
      </c>
      <c r="B13" s="676" t="s">
        <v>1405</v>
      </c>
      <c r="C13" s="676" t="s">
        <v>1406</v>
      </c>
      <c r="D13" s="676" t="s">
        <v>1407</v>
      </c>
      <c r="E13" s="676">
        <v>2005</v>
      </c>
      <c r="F13" s="676">
        <v>2006</v>
      </c>
      <c r="G13" s="676">
        <v>2007</v>
      </c>
      <c r="H13" s="676">
        <v>2008</v>
      </c>
      <c r="I13" s="676">
        <v>2009</v>
      </c>
      <c r="J13" s="676">
        <v>2010</v>
      </c>
      <c r="K13" s="679" t="s">
        <v>1408</v>
      </c>
    </row>
    <row r="14" spans="1:11">
      <c r="A14" s="680" t="s">
        <v>498</v>
      </c>
      <c r="B14" s="605" t="s">
        <v>1409</v>
      </c>
      <c r="C14" s="605" t="s">
        <v>1410</v>
      </c>
      <c r="D14" s="605" t="s">
        <v>1411</v>
      </c>
      <c r="E14" s="681">
        <v>88.861000000000004</v>
      </c>
      <c r="F14" s="681">
        <v>99.054000000000002</v>
      </c>
      <c r="G14" s="681">
        <v>108.32299999999999</v>
      </c>
      <c r="H14" s="681">
        <v>122.866</v>
      </c>
      <c r="I14" s="681">
        <v>132.5</v>
      </c>
      <c r="J14" s="681">
        <v>139.91999999999999</v>
      </c>
      <c r="K14" s="682">
        <v>2009</v>
      </c>
    </row>
    <row r="15" spans="1:11">
      <c r="A15" s="666" t="s">
        <v>499</v>
      </c>
      <c r="B15" s="667" t="s">
        <v>1409</v>
      </c>
      <c r="C15" s="667" t="s">
        <v>1410</v>
      </c>
      <c r="D15" s="667" t="s">
        <v>1412</v>
      </c>
      <c r="E15" s="668">
        <v>85.251999999999995</v>
      </c>
      <c r="F15" s="668">
        <v>88.694000000000003</v>
      </c>
      <c r="G15" s="668">
        <v>92.754999999999995</v>
      </c>
      <c r="H15" s="668">
        <v>99.486999999999995</v>
      </c>
      <c r="I15" s="668">
        <v>99.915000000000006</v>
      </c>
      <c r="J15" s="668">
        <v>101.014</v>
      </c>
      <c r="K15" s="677">
        <v>2009</v>
      </c>
    </row>
    <row r="16" spans="1:11">
      <c r="A16" s="666" t="s">
        <v>500</v>
      </c>
      <c r="B16" s="667" t="s">
        <v>1409</v>
      </c>
      <c r="C16" s="667" t="s">
        <v>1410</v>
      </c>
      <c r="D16" s="667" t="s">
        <v>1413</v>
      </c>
      <c r="E16" s="668">
        <v>140.708</v>
      </c>
      <c r="F16" s="668">
        <v>149.94</v>
      </c>
      <c r="G16" s="668">
        <v>160.16800000000001</v>
      </c>
      <c r="H16" s="668">
        <v>178.357</v>
      </c>
      <c r="I16" s="668">
        <v>181.673</v>
      </c>
      <c r="J16" s="668">
        <v>188.83</v>
      </c>
      <c r="K16" s="677">
        <v>2009</v>
      </c>
    </row>
    <row r="17" spans="1:11">
      <c r="A17" s="666" t="s">
        <v>501</v>
      </c>
      <c r="B17" s="667" t="s">
        <v>1409</v>
      </c>
      <c r="C17" s="667" t="s">
        <v>1410</v>
      </c>
      <c r="D17" s="667" t="s">
        <v>1414</v>
      </c>
      <c r="E17" s="668">
        <v>153.79300000000001</v>
      </c>
      <c r="F17" s="668">
        <v>162.428</v>
      </c>
      <c r="G17" s="668">
        <v>173.649</v>
      </c>
      <c r="H17" s="668">
        <v>193.548</v>
      </c>
      <c r="I17" s="668">
        <v>210.333</v>
      </c>
      <c r="J17" s="668">
        <v>219.92099999999999</v>
      </c>
      <c r="K17" s="677">
        <v>2009</v>
      </c>
    </row>
    <row r="18" spans="1:11">
      <c r="A18" s="666" t="s">
        <v>502</v>
      </c>
      <c r="B18" s="667" t="s">
        <v>1409</v>
      </c>
      <c r="C18" s="667" t="s">
        <v>1410</v>
      </c>
      <c r="D18" s="669" t="s">
        <v>1415</v>
      </c>
      <c r="E18" s="668">
        <v>147.38800000000001</v>
      </c>
      <c r="F18" s="668">
        <v>160.85900000000001</v>
      </c>
      <c r="G18" s="668">
        <v>178.75800000000001</v>
      </c>
      <c r="H18" s="668">
        <v>214.19900000000001</v>
      </c>
      <c r="I18" s="668">
        <v>222.124</v>
      </c>
      <c r="J18" s="668">
        <v>234.798</v>
      </c>
      <c r="K18" s="677">
        <v>2009</v>
      </c>
    </row>
    <row r="19" spans="1:11">
      <c r="A19" s="671" t="s">
        <v>1275</v>
      </c>
      <c r="B19" s="608" t="s">
        <v>1409</v>
      </c>
      <c r="C19" s="608" t="s">
        <v>1410</v>
      </c>
      <c r="D19" s="608" t="s">
        <v>1416</v>
      </c>
      <c r="E19" s="683">
        <v>120.056</v>
      </c>
      <c r="F19" s="683">
        <v>123.011</v>
      </c>
      <c r="G19" s="683">
        <v>128.131</v>
      </c>
      <c r="H19" s="683">
        <v>139.35300000000001</v>
      </c>
      <c r="I19" s="683">
        <v>142.71299999999999</v>
      </c>
      <c r="J19" s="683">
        <v>147.614</v>
      </c>
      <c r="K19" s="678">
        <v>2009</v>
      </c>
    </row>
    <row r="20" spans="1:11">
      <c r="A20" s="666"/>
      <c r="B20" s="667"/>
      <c r="C20" s="667"/>
      <c r="D20" s="667"/>
      <c r="E20" s="668"/>
      <c r="F20" s="668"/>
      <c r="G20" s="668"/>
      <c r="H20" s="668"/>
      <c r="I20" s="668"/>
      <c r="J20" s="668"/>
      <c r="K20" s="677"/>
    </row>
    <row r="21" spans="1:11">
      <c r="A21" s="680" t="s">
        <v>498</v>
      </c>
      <c r="B21" s="605" t="s">
        <v>1409</v>
      </c>
      <c r="C21" s="605" t="s">
        <v>1417</v>
      </c>
      <c r="D21" s="605" t="s">
        <v>1418</v>
      </c>
      <c r="E21" s="684">
        <v>13.798</v>
      </c>
      <c r="F21" s="684">
        <v>11.471</v>
      </c>
      <c r="G21" s="684">
        <v>9.3569999999999993</v>
      </c>
      <c r="H21" s="684">
        <v>13.426</v>
      </c>
      <c r="I21" s="684">
        <v>7.8410000000000002</v>
      </c>
      <c r="J21" s="684">
        <v>5.6</v>
      </c>
      <c r="K21" s="682">
        <v>2009</v>
      </c>
    </row>
    <row r="22" spans="1:11">
      <c r="A22" s="666" t="s">
        <v>499</v>
      </c>
      <c r="B22" s="667" t="s">
        <v>1409</v>
      </c>
      <c r="C22" s="667" t="s">
        <v>1417</v>
      </c>
      <c r="D22" s="667" t="s">
        <v>1418</v>
      </c>
      <c r="E22" s="670">
        <v>4.6909999999999998</v>
      </c>
      <c r="F22" s="670">
        <v>4.0369999999999999</v>
      </c>
      <c r="G22" s="670">
        <v>4.5789999999999997</v>
      </c>
      <c r="H22" s="670">
        <v>7.2569999999999997</v>
      </c>
      <c r="I22" s="670">
        <v>0.43099999999999999</v>
      </c>
      <c r="J22" s="670">
        <v>1.1000000000000001</v>
      </c>
      <c r="K22" s="677">
        <v>2009</v>
      </c>
    </row>
    <row r="23" spans="1:11">
      <c r="A23" s="666" t="s">
        <v>500</v>
      </c>
      <c r="B23" s="667" t="s">
        <v>1409</v>
      </c>
      <c r="C23" s="667" t="s">
        <v>1417</v>
      </c>
      <c r="D23" s="667" t="s">
        <v>1418</v>
      </c>
      <c r="E23" s="670">
        <v>9.109</v>
      </c>
      <c r="F23" s="670">
        <v>6.5609999999999999</v>
      </c>
      <c r="G23" s="670">
        <v>6.8220000000000001</v>
      </c>
      <c r="H23" s="670">
        <v>11.356</v>
      </c>
      <c r="I23" s="670">
        <v>1.859</v>
      </c>
      <c r="J23" s="670">
        <v>3.94</v>
      </c>
      <c r="K23" s="677">
        <v>2009</v>
      </c>
    </row>
    <row r="24" spans="1:11">
      <c r="A24" s="666" t="s">
        <v>501</v>
      </c>
      <c r="B24" s="667" t="s">
        <v>1409</v>
      </c>
      <c r="C24" s="667" t="s">
        <v>1417</v>
      </c>
      <c r="D24" s="667" t="s">
        <v>1418</v>
      </c>
      <c r="E24" s="670">
        <v>8.8460000000000001</v>
      </c>
      <c r="F24" s="670">
        <v>5.6150000000000002</v>
      </c>
      <c r="G24" s="670">
        <v>6.9080000000000004</v>
      </c>
      <c r="H24" s="670">
        <v>11.46</v>
      </c>
      <c r="I24" s="670">
        <v>8.6720000000000006</v>
      </c>
      <c r="J24" s="670">
        <v>4.5590000000000002</v>
      </c>
      <c r="K24" s="677">
        <v>2009</v>
      </c>
    </row>
    <row r="25" spans="1:11">
      <c r="A25" s="666" t="s">
        <v>502</v>
      </c>
      <c r="B25" s="667" t="s">
        <v>1409</v>
      </c>
      <c r="C25" s="667" t="s">
        <v>1417</v>
      </c>
      <c r="D25" s="667" t="s">
        <v>1418</v>
      </c>
      <c r="E25" s="670">
        <v>9.5990000000000002</v>
      </c>
      <c r="F25" s="670">
        <v>9.14</v>
      </c>
      <c r="G25" s="670">
        <v>11.127000000000001</v>
      </c>
      <c r="H25" s="670">
        <v>19.826000000000001</v>
      </c>
      <c r="I25" s="670">
        <v>3.7</v>
      </c>
      <c r="J25" s="670">
        <v>5.7060000000000004</v>
      </c>
      <c r="K25" s="677">
        <v>2009</v>
      </c>
    </row>
    <row r="26" spans="1:11">
      <c r="A26" s="671" t="s">
        <v>1275</v>
      </c>
      <c r="B26" s="608" t="s">
        <v>1409</v>
      </c>
      <c r="C26" s="608" t="s">
        <v>1417</v>
      </c>
      <c r="D26" s="608" t="s">
        <v>1418</v>
      </c>
      <c r="E26" s="672">
        <v>2.867</v>
      </c>
      <c r="F26" s="672">
        <v>2.4620000000000002</v>
      </c>
      <c r="G26" s="672">
        <v>4.1619999999999999</v>
      </c>
      <c r="H26" s="672">
        <v>8.7590000000000003</v>
      </c>
      <c r="I26" s="672">
        <v>2.411</v>
      </c>
      <c r="J26" s="672">
        <v>3.4340000000000002</v>
      </c>
      <c r="K26" s="678">
        <v>2009</v>
      </c>
    </row>
    <row r="27" spans="1:11">
      <c r="A27" s="667"/>
      <c r="B27" s="667"/>
      <c r="C27" s="667"/>
      <c r="D27" s="667"/>
      <c r="E27" s="667"/>
      <c r="F27" s="667"/>
      <c r="G27" s="667"/>
      <c r="H27" s="667"/>
      <c r="I27" s="667"/>
      <c r="J27" s="667"/>
      <c r="K27" s="667"/>
    </row>
    <row r="28" spans="1:11">
      <c r="B28" s="667"/>
      <c r="C28" s="667"/>
      <c r="D28" s="667"/>
      <c r="E28" s="667"/>
      <c r="F28" s="667"/>
      <c r="G28" s="667"/>
      <c r="H28" s="667"/>
      <c r="I28" s="667"/>
      <c r="J28" s="667"/>
      <c r="K28" s="667"/>
    </row>
    <row r="29" spans="1:11">
      <c r="A29" s="685" t="s">
        <v>1421</v>
      </c>
      <c r="B29" s="686" t="s">
        <v>1409</v>
      </c>
      <c r="C29" s="686" t="s">
        <v>1423</v>
      </c>
      <c r="D29" s="686"/>
      <c r="E29" s="687">
        <f>AVERAGE(E21:E26)</f>
        <v>8.1516666666666673</v>
      </c>
      <c r="F29" s="687">
        <f t="shared" ref="F29:J29" si="5">AVERAGE(F21:F26)</f>
        <v>6.5476666666666672</v>
      </c>
      <c r="G29" s="687">
        <f t="shared" si="5"/>
        <v>7.1591666666666667</v>
      </c>
      <c r="H29" s="687">
        <f t="shared" si="5"/>
        <v>12.014000000000001</v>
      </c>
      <c r="I29" s="687">
        <f t="shared" si="5"/>
        <v>4.1523333333333339</v>
      </c>
      <c r="J29" s="688">
        <f t="shared" si="5"/>
        <v>4.0564999999999998</v>
      </c>
      <c r="K29" s="667"/>
    </row>
    <row r="30" spans="1:11">
      <c r="A30" s="671"/>
      <c r="B30" s="689" t="s">
        <v>1409</v>
      </c>
      <c r="C30" s="689" t="s">
        <v>1424</v>
      </c>
      <c r="D30" s="608"/>
      <c r="E30" s="690">
        <f>100+E29</f>
        <v>108.15166666666667</v>
      </c>
      <c r="F30" s="690">
        <f>+E30+F29</f>
        <v>114.69933333333334</v>
      </c>
      <c r="G30" s="690">
        <f t="shared" ref="G30:J30" si="6">+F30+G29</f>
        <v>121.85850000000001</v>
      </c>
      <c r="H30" s="690">
        <f t="shared" si="6"/>
        <v>133.8725</v>
      </c>
      <c r="I30" s="690">
        <f t="shared" si="6"/>
        <v>138.02483333333333</v>
      </c>
      <c r="J30" s="691">
        <f t="shared" si="6"/>
        <v>142.08133333333333</v>
      </c>
    </row>
  </sheetData>
  <mergeCells count="1">
    <mergeCell ref="A9:J9"/>
  </mergeCell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K10"/>
  <sheetViews>
    <sheetView workbookViewId="0">
      <selection activeCell="G27" sqref="G27"/>
    </sheetView>
  </sheetViews>
  <sheetFormatPr baseColWidth="10" defaultRowHeight="15"/>
  <cols>
    <col min="2" max="2" width="13.7109375" bestFit="1" customWidth="1"/>
    <col min="8" max="8" width="11.42578125" customWidth="1"/>
  </cols>
  <sheetData>
    <row r="1" spans="1:11">
      <c r="A1" s="10" t="s">
        <v>1255</v>
      </c>
    </row>
    <row r="2" spans="1:11" ht="15.75" thickBot="1"/>
    <row r="3" spans="1:11" ht="26.25">
      <c r="A3" s="116"/>
      <c r="B3" s="116" t="s">
        <v>981</v>
      </c>
      <c r="C3" s="116" t="s">
        <v>982</v>
      </c>
      <c r="D3" s="116" t="s">
        <v>983</v>
      </c>
      <c r="E3" s="116" t="s">
        <v>982</v>
      </c>
      <c r="F3" s="116" t="s">
        <v>984</v>
      </c>
      <c r="G3" s="639" t="s">
        <v>982</v>
      </c>
      <c r="H3" s="639" t="s">
        <v>1422</v>
      </c>
      <c r="I3" s="639" t="s">
        <v>1420</v>
      </c>
      <c r="J3" s="116" t="s">
        <v>982</v>
      </c>
      <c r="K3" s="2"/>
    </row>
    <row r="4" spans="1:11">
      <c r="A4" s="149" t="s">
        <v>976</v>
      </c>
      <c r="B4" s="50">
        <v>829817916</v>
      </c>
      <c r="C4" s="644" t="s">
        <v>793</v>
      </c>
      <c r="D4" s="292">
        <v>95450909</v>
      </c>
      <c r="E4" s="644" t="s">
        <v>793</v>
      </c>
      <c r="F4" s="261">
        <v>8.69</v>
      </c>
      <c r="G4" s="644" t="s">
        <v>793</v>
      </c>
      <c r="H4" s="692">
        <f>+'Tabla 53'!H4</f>
        <v>111.4255</v>
      </c>
      <c r="I4" s="261">
        <f>+F4/H4*100</f>
        <v>7.7989329193048267</v>
      </c>
      <c r="J4" s="644" t="s">
        <v>793</v>
      </c>
      <c r="K4" s="2"/>
    </row>
    <row r="5" spans="1:11">
      <c r="A5" s="117" t="s">
        <v>977</v>
      </c>
      <c r="B5" s="42">
        <v>969640599</v>
      </c>
      <c r="C5" s="698">
        <f>(+B5/B4-1)*100</f>
        <v>16.849802866873741</v>
      </c>
      <c r="D5" s="115">
        <v>107556046</v>
      </c>
      <c r="E5" s="698">
        <f>(+D5/D4-1)*100</f>
        <v>12.682055233229894</v>
      </c>
      <c r="F5" s="259">
        <v>9.02</v>
      </c>
      <c r="G5" s="698">
        <f>(+F5/F4-1)*100</f>
        <v>3.7974683544303778</v>
      </c>
      <c r="H5" s="693">
        <f>+'Tabla 53'!H5</f>
        <v>118.27891666666667</v>
      </c>
      <c r="I5" s="578">
        <f t="shared" ref="I5:I8" si="0">+F5/H5*100</f>
        <v>7.6260421165507797</v>
      </c>
      <c r="J5" s="698">
        <f>(+I5/I4-1)*100</f>
        <v>-2.2168520301807937</v>
      </c>
      <c r="K5" s="2"/>
    </row>
    <row r="6" spans="1:11">
      <c r="A6" s="117" t="s">
        <v>978</v>
      </c>
      <c r="B6" s="42">
        <v>1117509232</v>
      </c>
      <c r="C6" s="698">
        <f t="shared" ref="C6:C8" si="1">(+B6/B5-1)*100</f>
        <v>15.249839286071399</v>
      </c>
      <c r="D6" s="115">
        <v>119837507</v>
      </c>
      <c r="E6" s="698">
        <f t="shared" ref="E6:E8" si="2">(+D6/D5-1)*100</f>
        <v>11.418661671515885</v>
      </c>
      <c r="F6" s="259">
        <v>9.33</v>
      </c>
      <c r="G6" s="698">
        <f t="shared" ref="G6:G8" si="3">(+F6/F5-1)*100</f>
        <v>3.4368070953436858</v>
      </c>
      <c r="H6" s="693">
        <f>+'Tabla 53'!H6</f>
        <v>127.8655</v>
      </c>
      <c r="I6" s="578">
        <f t="shared" si="0"/>
        <v>7.2967297668252966</v>
      </c>
      <c r="J6" s="698">
        <f t="shared" ref="J6:J8" si="4">(+I6/I5-1)*100</f>
        <v>-4.3182603071490693</v>
      </c>
      <c r="K6" s="2"/>
    </row>
    <row r="7" spans="1:11">
      <c r="A7" s="117" t="s">
        <v>979</v>
      </c>
      <c r="B7" s="42">
        <v>1170036219</v>
      </c>
      <c r="C7" s="698">
        <f t="shared" si="1"/>
        <v>4.7003626901580775</v>
      </c>
      <c r="D7" s="115">
        <v>122314131</v>
      </c>
      <c r="E7" s="698">
        <f t="shared" si="2"/>
        <v>2.0666518037629089</v>
      </c>
      <c r="F7" s="259">
        <v>9.57</v>
      </c>
      <c r="G7" s="698">
        <f t="shared" si="3"/>
        <v>2.5723472668810254</v>
      </c>
      <c r="H7" s="693">
        <f>+'Tabla 53'!H7</f>
        <v>135.94866666666667</v>
      </c>
      <c r="I7" s="578">
        <f t="shared" si="0"/>
        <v>7.0394217425204619</v>
      </c>
      <c r="J7" s="698">
        <f t="shared" si="4"/>
        <v>-3.5263471791800449</v>
      </c>
      <c r="K7" s="2"/>
    </row>
    <row r="8" spans="1:11" ht="15.75" thickBot="1">
      <c r="A8" s="646" t="s">
        <v>980</v>
      </c>
      <c r="B8" s="37">
        <v>1243311585</v>
      </c>
      <c r="C8" s="699">
        <f t="shared" si="1"/>
        <v>6.262657925463766</v>
      </c>
      <c r="D8" s="291">
        <v>126927730</v>
      </c>
      <c r="E8" s="699">
        <f t="shared" si="2"/>
        <v>3.7719264015373621</v>
      </c>
      <c r="F8" s="255">
        <v>9.8000000000000007</v>
      </c>
      <c r="G8" s="699">
        <f t="shared" si="3"/>
        <v>2.4033437826541215</v>
      </c>
      <c r="H8" s="694">
        <f>+'Tabla 53'!H8</f>
        <v>140.05308333333335</v>
      </c>
      <c r="I8" s="255">
        <f t="shared" si="0"/>
        <v>6.9973468393234235</v>
      </c>
      <c r="J8" s="699">
        <f t="shared" si="4"/>
        <v>-0.59770396967256945</v>
      </c>
      <c r="K8" s="2"/>
    </row>
    <row r="9" spans="1:11" ht="45" customHeight="1">
      <c r="A9" s="910" t="s">
        <v>1425</v>
      </c>
      <c r="B9" s="910"/>
      <c r="C9" s="910"/>
      <c r="D9" s="910"/>
      <c r="E9" s="910"/>
      <c r="F9" s="910"/>
      <c r="G9" s="910"/>
      <c r="H9" s="910"/>
      <c r="I9" s="910"/>
      <c r="J9" s="910"/>
      <c r="K9" s="2"/>
    </row>
    <row r="10" spans="1:11">
      <c r="A10" s="2"/>
      <c r="B10" s="2"/>
      <c r="C10" s="2"/>
      <c r="D10" s="2"/>
      <c r="E10" s="2"/>
      <c r="F10" s="2"/>
      <c r="G10" s="2"/>
      <c r="H10" s="2"/>
      <c r="I10" s="2"/>
      <c r="J10" s="2"/>
      <c r="K10" s="2"/>
    </row>
  </sheetData>
  <mergeCells count="1">
    <mergeCell ref="A9:J9"/>
  </mergeCell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J10"/>
  <sheetViews>
    <sheetView workbookViewId="0">
      <selection activeCell="G27" sqref="G27"/>
    </sheetView>
  </sheetViews>
  <sheetFormatPr baseColWidth="10" defaultRowHeight="15"/>
  <cols>
    <col min="2" max="2" width="12.28515625" bestFit="1" customWidth="1"/>
    <col min="10" max="10" width="14.5703125" customWidth="1"/>
  </cols>
  <sheetData>
    <row r="1" spans="1:10">
      <c r="A1" s="10" t="s">
        <v>1256</v>
      </c>
    </row>
    <row r="2" spans="1:10" ht="15.75" thickBot="1"/>
    <row r="3" spans="1:10" ht="26.25">
      <c r="A3" s="116"/>
      <c r="B3" s="639" t="s">
        <v>981</v>
      </c>
      <c r="C3" s="639" t="s">
        <v>982</v>
      </c>
      <c r="D3" s="639" t="s">
        <v>983</v>
      </c>
      <c r="E3" s="639" t="s">
        <v>982</v>
      </c>
      <c r="F3" s="639" t="s">
        <v>984</v>
      </c>
      <c r="G3" s="639" t="s">
        <v>982</v>
      </c>
      <c r="H3" s="639" t="s">
        <v>1422</v>
      </c>
      <c r="I3" s="639" t="s">
        <v>1420</v>
      </c>
      <c r="J3" s="639" t="s">
        <v>982</v>
      </c>
    </row>
    <row r="4" spans="1:10">
      <c r="A4" s="149">
        <v>2006</v>
      </c>
      <c r="B4" s="50">
        <v>79980360</v>
      </c>
      <c r="C4" s="644" t="s">
        <v>793</v>
      </c>
      <c r="D4" s="292">
        <v>26115314</v>
      </c>
      <c r="E4" s="644" t="s">
        <v>793</v>
      </c>
      <c r="F4" s="261">
        <v>3.06</v>
      </c>
      <c r="G4" s="644" t="s">
        <v>793</v>
      </c>
      <c r="H4" s="692">
        <f>+'Tabla 53'!H4</f>
        <v>111.4255</v>
      </c>
      <c r="I4" s="261">
        <f>+F4/H4*100</f>
        <v>2.7462295435066482</v>
      </c>
      <c r="J4" s="644" t="s">
        <v>793</v>
      </c>
    </row>
    <row r="5" spans="1:10">
      <c r="A5" s="117">
        <v>2007</v>
      </c>
      <c r="B5" s="42">
        <v>90555684</v>
      </c>
      <c r="C5" s="698">
        <f>(+B5/B4-1)*100</f>
        <v>13.222401099469927</v>
      </c>
      <c r="D5" s="115">
        <v>28495024</v>
      </c>
      <c r="E5" s="698">
        <f>(+D5/D4-1)*100</f>
        <v>9.1123162447903194</v>
      </c>
      <c r="F5" s="259">
        <v>3.18</v>
      </c>
      <c r="G5" s="698">
        <f>(+F5/F4-1)*100</f>
        <v>3.9215686274509887</v>
      </c>
      <c r="H5" s="693">
        <f>+'Tabla 53'!H5</f>
        <v>118.27891666666667</v>
      </c>
      <c r="I5" s="645">
        <f>+F5/H5*100</f>
        <v>2.688560302730763</v>
      </c>
      <c r="J5" s="698">
        <f>(+I5/I4-1)*100</f>
        <v>-2.099942479762551</v>
      </c>
    </row>
    <row r="6" spans="1:10">
      <c r="A6" s="117">
        <v>2008</v>
      </c>
      <c r="B6" s="42">
        <v>111090650</v>
      </c>
      <c r="C6" s="698">
        <f t="shared" ref="C6:C8" si="0">(+B6/B5-1)*100</f>
        <v>22.676617405926724</v>
      </c>
      <c r="D6" s="115">
        <v>33097216</v>
      </c>
      <c r="E6" s="698">
        <f t="shared" ref="E6:E8" si="1">(+D6/D5-1)*100</f>
        <v>16.150861989096764</v>
      </c>
      <c r="F6" s="259">
        <v>3.36</v>
      </c>
      <c r="G6" s="698">
        <f t="shared" ref="G6:G8" si="2">(+F6/F5-1)*100</f>
        <v>5.6603773584905648</v>
      </c>
      <c r="H6" s="693">
        <f>+'Tabla 53'!H6</f>
        <v>127.8655</v>
      </c>
      <c r="I6" s="645">
        <f>+F6/H6*100</f>
        <v>2.6277612022007499</v>
      </c>
      <c r="J6" s="698">
        <f t="shared" ref="J6:J8" si="3">(+I6/I5-1)*100</f>
        <v>-2.2613999198106027</v>
      </c>
    </row>
    <row r="7" spans="1:10">
      <c r="A7" s="117">
        <v>2009</v>
      </c>
      <c r="B7" s="42">
        <v>111950140</v>
      </c>
      <c r="C7" s="698">
        <f t="shared" si="0"/>
        <v>0.77368347381170377</v>
      </c>
      <c r="D7" s="115">
        <v>32260260</v>
      </c>
      <c r="E7" s="698">
        <f t="shared" si="1"/>
        <v>-2.5287806684405112</v>
      </c>
      <c r="F7" s="259">
        <v>3.47</v>
      </c>
      <c r="G7" s="698">
        <f t="shared" si="2"/>
        <v>3.2738095238095344</v>
      </c>
      <c r="H7" s="693">
        <f>+'Tabla 53'!H7</f>
        <v>135.94866666666667</v>
      </c>
      <c r="I7" s="645">
        <f>+F7/H7*100</f>
        <v>2.5524340069536051</v>
      </c>
      <c r="J7" s="698">
        <f t="shared" si="3"/>
        <v>-2.8665921082957735</v>
      </c>
    </row>
    <row r="8" spans="1:10" ht="15.75" thickBot="1">
      <c r="A8" s="26">
        <v>2010</v>
      </c>
      <c r="B8" s="37">
        <v>110493348</v>
      </c>
      <c r="C8" s="699">
        <f t="shared" si="0"/>
        <v>-1.3012864476989461</v>
      </c>
      <c r="D8" s="291">
        <v>31595799</v>
      </c>
      <c r="E8" s="699">
        <f t="shared" si="1"/>
        <v>-2.0596889175722666</v>
      </c>
      <c r="F8" s="255">
        <v>3.5</v>
      </c>
      <c r="G8" s="699">
        <f t="shared" si="2"/>
        <v>0.86455331412103043</v>
      </c>
      <c r="H8" s="694">
        <f>+'Tabla 53'!H8</f>
        <v>140.05308333333335</v>
      </c>
      <c r="I8" s="255">
        <f>+F8/H8*100</f>
        <v>2.4990524426155081</v>
      </c>
      <c r="J8" s="699">
        <f t="shared" si="3"/>
        <v>-2.0913984139323327</v>
      </c>
    </row>
    <row r="9" spans="1:10" ht="47.25" customHeight="1">
      <c r="A9" s="910" t="s">
        <v>1425</v>
      </c>
      <c r="B9" s="910"/>
      <c r="C9" s="910"/>
      <c r="D9" s="910"/>
      <c r="E9" s="910"/>
      <c r="F9" s="910"/>
      <c r="G9" s="910"/>
      <c r="H9" s="910"/>
      <c r="I9" s="910"/>
      <c r="J9" s="910"/>
    </row>
    <row r="10" spans="1:10">
      <c r="G10" s="2"/>
      <c r="H10" s="2"/>
    </row>
  </sheetData>
  <mergeCells count="1">
    <mergeCell ref="A9:J9"/>
  </mergeCell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J12"/>
  <sheetViews>
    <sheetView workbookViewId="0">
      <selection activeCell="G27" sqref="G27"/>
    </sheetView>
  </sheetViews>
  <sheetFormatPr baseColWidth="10" defaultRowHeight="15"/>
  <cols>
    <col min="2" max="4" width="13.42578125" customWidth="1"/>
    <col min="5" max="7" width="9" customWidth="1"/>
    <col min="8" max="8" width="11.42578125" customWidth="1"/>
  </cols>
  <sheetData>
    <row r="1" spans="1:10">
      <c r="A1" s="10" t="s">
        <v>1257</v>
      </c>
    </row>
    <row r="3" spans="1:10" ht="15.75" thickBot="1"/>
    <row r="4" spans="1:10" ht="25.5">
      <c r="A4" s="275"/>
      <c r="B4" s="156">
        <v>2007</v>
      </c>
      <c r="C4" s="156">
        <v>2008</v>
      </c>
      <c r="D4" s="156">
        <v>2009</v>
      </c>
      <c r="E4" s="156" t="s">
        <v>991</v>
      </c>
      <c r="F4" s="156" t="s">
        <v>992</v>
      </c>
      <c r="G4" s="156" t="s">
        <v>993</v>
      </c>
    </row>
    <row r="5" spans="1:10">
      <c r="A5" s="252" t="s">
        <v>985</v>
      </c>
      <c r="B5" s="191">
        <v>206554040</v>
      </c>
      <c r="C5" s="191">
        <v>251216949</v>
      </c>
      <c r="D5" s="191">
        <v>254254320</v>
      </c>
      <c r="E5" s="145">
        <v>0.19</v>
      </c>
      <c r="F5" s="127">
        <v>0.216</v>
      </c>
      <c r="G5" s="135">
        <v>1.2E-2</v>
      </c>
      <c r="I5" s="579"/>
      <c r="J5" s="579"/>
    </row>
    <row r="6" spans="1:10">
      <c r="A6" s="177" t="s">
        <v>986</v>
      </c>
      <c r="B6" s="185">
        <v>191436973</v>
      </c>
      <c r="C6" s="185">
        <v>191570914</v>
      </c>
      <c r="D6" s="185">
        <v>189218562</v>
      </c>
      <c r="E6" s="239">
        <v>0.16</v>
      </c>
      <c r="F6" s="122">
        <v>1E-3</v>
      </c>
      <c r="G6" s="132">
        <v>-1.2E-2</v>
      </c>
    </row>
    <row r="7" spans="1:10">
      <c r="A7" s="177" t="s">
        <v>987</v>
      </c>
      <c r="B7" s="185">
        <v>301038956</v>
      </c>
      <c r="C7" s="185">
        <v>351997288</v>
      </c>
      <c r="D7" s="185">
        <v>340374665</v>
      </c>
      <c r="E7" s="239">
        <v>0.27</v>
      </c>
      <c r="F7" s="122">
        <v>0.16900000000000001</v>
      </c>
      <c r="G7" s="132">
        <v>-3.3000000000000002E-2</v>
      </c>
    </row>
    <row r="8" spans="1:10">
      <c r="A8" s="177" t="s">
        <v>988</v>
      </c>
      <c r="B8" s="185">
        <v>174560841</v>
      </c>
      <c r="C8" s="185">
        <v>197549917</v>
      </c>
      <c r="D8" s="185">
        <v>211070185</v>
      </c>
      <c r="E8" s="239">
        <v>0.16</v>
      </c>
      <c r="F8" s="122">
        <v>0.13200000000000001</v>
      </c>
      <c r="G8" s="132">
        <v>6.8000000000000005E-2</v>
      </c>
    </row>
    <row r="9" spans="1:10">
      <c r="A9" s="177" t="s">
        <v>989</v>
      </c>
      <c r="B9" s="185">
        <v>99784431</v>
      </c>
      <c r="C9" s="185">
        <v>99839665</v>
      </c>
      <c r="D9" s="185">
        <v>99741625</v>
      </c>
      <c r="E9" s="239">
        <v>0.08</v>
      </c>
      <c r="F9" s="122">
        <v>1E-3</v>
      </c>
      <c r="G9" s="132">
        <v>-1E-3</v>
      </c>
    </row>
    <row r="10" spans="1:10">
      <c r="A10" s="253" t="s">
        <v>990</v>
      </c>
      <c r="B10" s="193">
        <v>149611033</v>
      </c>
      <c r="C10" s="193">
        <v>176904613</v>
      </c>
      <c r="D10" s="193">
        <v>186561494</v>
      </c>
      <c r="E10" s="286">
        <v>0.14000000000000001</v>
      </c>
      <c r="F10" s="293">
        <v>0.182</v>
      </c>
      <c r="G10" s="294">
        <v>5.5E-2</v>
      </c>
    </row>
    <row r="11" spans="1:10" ht="15.75" thickBot="1">
      <c r="A11" s="241" t="s">
        <v>970</v>
      </c>
      <c r="B11" s="295">
        <v>1123276083</v>
      </c>
      <c r="C11" s="216">
        <v>1269069070</v>
      </c>
      <c r="D11" s="216">
        <v>1281612761</v>
      </c>
      <c r="E11" s="257">
        <v>1</v>
      </c>
      <c r="F11" s="174">
        <v>0.13</v>
      </c>
      <c r="G11" s="296">
        <v>0.01</v>
      </c>
    </row>
    <row r="12" spans="1:10">
      <c r="A12" s="9" t="s">
        <v>994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77"/>
  <sheetViews>
    <sheetView workbookViewId="0">
      <selection activeCell="G27" sqref="G27"/>
    </sheetView>
  </sheetViews>
  <sheetFormatPr baseColWidth="10" defaultRowHeight="15"/>
  <cols>
    <col min="13" max="13" width="14.5703125" customWidth="1"/>
  </cols>
  <sheetData>
    <row r="1" spans="1:1">
      <c r="A1" s="10" t="s">
        <v>1342</v>
      </c>
    </row>
    <row r="2" spans="1:1">
      <c r="A2" s="10"/>
    </row>
    <row r="3" spans="1:1">
      <c r="A3" s="10"/>
    </row>
    <row r="4" spans="1:1">
      <c r="A4" s="10"/>
    </row>
    <row r="5" spans="1:1">
      <c r="A5" s="10"/>
    </row>
    <row r="6" spans="1:1">
      <c r="A6" s="10"/>
    </row>
    <row r="7" spans="1:1">
      <c r="A7" s="10"/>
    </row>
    <row r="8" spans="1:1">
      <c r="A8" s="10"/>
    </row>
    <row r="9" spans="1:1">
      <c r="A9" s="10"/>
    </row>
    <row r="10" spans="1:1">
      <c r="A10" s="10"/>
    </row>
    <row r="11" spans="1:1">
      <c r="A11" s="10"/>
    </row>
    <row r="12" spans="1:1">
      <c r="A12" s="10"/>
    </row>
    <row r="13" spans="1:1">
      <c r="A13" s="10"/>
    </row>
    <row r="14" spans="1:1">
      <c r="A14" s="10"/>
    </row>
    <row r="15" spans="1:1">
      <c r="A15" s="10"/>
    </row>
    <row r="16" spans="1:1">
      <c r="A16" s="10"/>
    </row>
    <row r="17" spans="1:1">
      <c r="A17" s="10"/>
    </row>
    <row r="18" spans="1:1">
      <c r="A18" s="10"/>
    </row>
    <row r="19" spans="1:1">
      <c r="A19" s="10"/>
    </row>
    <row r="20" spans="1:1">
      <c r="A20" s="10"/>
    </row>
    <row r="21" spans="1:1">
      <c r="A21" s="10"/>
    </row>
    <row r="22" spans="1:1">
      <c r="A22" s="10"/>
    </row>
    <row r="23" spans="1:1">
      <c r="A23" s="10"/>
    </row>
    <row r="24" spans="1:1">
      <c r="A24" s="10"/>
    </row>
    <row r="25" spans="1:1">
      <c r="A25" s="10"/>
    </row>
    <row r="26" spans="1:1">
      <c r="A26" s="10"/>
    </row>
    <row r="27" spans="1:1">
      <c r="A27" s="10"/>
    </row>
    <row r="28" spans="1:1">
      <c r="A28" s="10"/>
    </row>
    <row r="29" spans="1:1">
      <c r="A29" s="10"/>
    </row>
    <row r="30" spans="1:1">
      <c r="A30" s="10"/>
    </row>
    <row r="31" spans="1:1">
      <c r="A31" s="10"/>
    </row>
    <row r="32" spans="1:1">
      <c r="A32" s="10"/>
    </row>
    <row r="33" spans="1:14">
      <c r="A33" s="10"/>
    </row>
    <row r="34" spans="1:14">
      <c r="A34" s="10"/>
    </row>
    <row r="35" spans="1:14">
      <c r="A35" s="10"/>
    </row>
    <row r="36" spans="1:14">
      <c r="A36" s="10"/>
    </row>
    <row r="37" spans="1:14">
      <c r="A37" s="10"/>
    </row>
    <row r="38" spans="1:14">
      <c r="A38" s="10"/>
    </row>
    <row r="39" spans="1:14">
      <c r="A39" s="10"/>
    </row>
    <row r="41" spans="1:14">
      <c r="A41" t="s">
        <v>1343</v>
      </c>
    </row>
    <row r="42" spans="1:14" s="620" customFormat="1" ht="51" customHeight="1">
      <c r="A42" s="617"/>
      <c r="B42" s="618" t="s">
        <v>1344</v>
      </c>
      <c r="C42" s="618" t="s">
        <v>1345</v>
      </c>
      <c r="D42" s="618" t="s">
        <v>1346</v>
      </c>
      <c r="E42" s="618" t="s">
        <v>1347</v>
      </c>
      <c r="F42" s="618" t="s">
        <v>1348</v>
      </c>
      <c r="G42" s="618" t="s">
        <v>1349</v>
      </c>
      <c r="H42" s="618" t="s">
        <v>695</v>
      </c>
      <c r="I42" s="618" t="s">
        <v>1350</v>
      </c>
      <c r="J42" s="618" t="s">
        <v>697</v>
      </c>
      <c r="K42" s="618" t="s">
        <v>698</v>
      </c>
      <c r="L42" s="618" t="s">
        <v>1351</v>
      </c>
      <c r="M42" s="618" t="s">
        <v>1352</v>
      </c>
      <c r="N42" s="619"/>
    </row>
    <row r="43" spans="1:14" ht="16.5" customHeight="1">
      <c r="A43" s="621" t="s">
        <v>498</v>
      </c>
      <c r="B43" s="622">
        <v>100</v>
      </c>
      <c r="C43" s="623">
        <v>0.02</v>
      </c>
      <c r="D43" s="622">
        <f>+B43*1.02</f>
        <v>102</v>
      </c>
      <c r="E43" s="623">
        <v>0</v>
      </c>
      <c r="F43" s="622">
        <f>+D43</f>
        <v>102</v>
      </c>
      <c r="G43" s="623">
        <v>0.3</v>
      </c>
      <c r="H43" s="622">
        <f>+D43*1.3</f>
        <v>132.6</v>
      </c>
      <c r="I43" s="624">
        <v>0.3</v>
      </c>
      <c r="J43" s="622">
        <f>+H43*1.3</f>
        <v>172.38</v>
      </c>
      <c r="K43" s="623">
        <v>0</v>
      </c>
      <c r="L43" s="622">
        <f>+J43</f>
        <v>172.38</v>
      </c>
      <c r="M43" s="623">
        <f>+L43/D43-1</f>
        <v>0.69</v>
      </c>
      <c r="N43" s="625"/>
    </row>
    <row r="44" spans="1:14">
      <c r="A44" s="621" t="s">
        <v>499</v>
      </c>
      <c r="B44" s="622">
        <v>100</v>
      </c>
      <c r="C44" s="623">
        <v>0.02</v>
      </c>
      <c r="D44" s="622">
        <f>+B44*1.02</f>
        <v>102</v>
      </c>
      <c r="E44" s="623">
        <v>0.05</v>
      </c>
      <c r="F44" s="622">
        <f>D44*1.05</f>
        <v>107.10000000000001</v>
      </c>
      <c r="G44" s="623">
        <v>0.3</v>
      </c>
      <c r="H44" s="622">
        <f>+D44*1.3+(F44-D44)</f>
        <v>137.69999999999999</v>
      </c>
      <c r="I44" s="623">
        <v>0.25</v>
      </c>
      <c r="J44" s="622">
        <f>+H44*1.25</f>
        <v>172.125</v>
      </c>
      <c r="K44" s="623">
        <v>0.13</v>
      </c>
      <c r="L44" s="622">
        <f>+J44*1.13</f>
        <v>194.50124999999997</v>
      </c>
      <c r="M44" s="623">
        <f t="shared" ref="M44:M48" si="0">+L44/D44-1</f>
        <v>0.90687499999999965</v>
      </c>
    </row>
    <row r="45" spans="1:14">
      <c r="A45" s="621" t="s">
        <v>500</v>
      </c>
      <c r="B45" s="622">
        <v>100</v>
      </c>
      <c r="C45" s="623">
        <v>0.03</v>
      </c>
      <c r="D45" s="622">
        <f>+B45*1.03</f>
        <v>103</v>
      </c>
      <c r="E45" s="623">
        <v>0.05</v>
      </c>
      <c r="F45" s="622">
        <f>D45*1.05</f>
        <v>108.15</v>
      </c>
      <c r="G45" s="623">
        <v>0.2</v>
      </c>
      <c r="H45" s="622">
        <f>+D45*1.2+(F45-D45)</f>
        <v>128.75</v>
      </c>
      <c r="I45" s="623">
        <v>0.25</v>
      </c>
      <c r="J45" s="622">
        <f>+H45*1.25</f>
        <v>160.9375</v>
      </c>
      <c r="K45" s="623">
        <v>0.12</v>
      </c>
      <c r="L45" s="622">
        <f>+J45*1.12</f>
        <v>180.25000000000003</v>
      </c>
      <c r="M45" s="623">
        <f t="shared" si="0"/>
        <v>0.75000000000000022</v>
      </c>
    </row>
    <row r="46" spans="1:14">
      <c r="A46" s="621" t="s">
        <v>501</v>
      </c>
      <c r="B46" s="622">
        <v>100</v>
      </c>
      <c r="C46" s="623">
        <v>0.02</v>
      </c>
      <c r="D46" s="622">
        <f>+B46*1.02</f>
        <v>102</v>
      </c>
      <c r="E46" s="623">
        <v>0</v>
      </c>
      <c r="F46" s="622">
        <f>+D46</f>
        <v>102</v>
      </c>
      <c r="G46" s="623">
        <v>0.3</v>
      </c>
      <c r="H46" s="622">
        <f>+D46*1.3+(F46-D46)</f>
        <v>132.6</v>
      </c>
      <c r="I46" s="623">
        <v>0.3</v>
      </c>
      <c r="J46" s="622">
        <f>+H46*1.3</f>
        <v>172.38</v>
      </c>
      <c r="K46" s="623">
        <v>0</v>
      </c>
      <c r="L46" s="622">
        <f>+J46</f>
        <v>172.38</v>
      </c>
      <c r="M46" s="623">
        <f t="shared" si="0"/>
        <v>0.69</v>
      </c>
    </row>
    <row r="47" spans="1:14">
      <c r="A47" s="621" t="s">
        <v>502</v>
      </c>
      <c r="B47" s="622">
        <v>100</v>
      </c>
      <c r="C47" s="623">
        <v>0.03</v>
      </c>
      <c r="D47" s="622">
        <f t="shared" ref="D47:D48" si="1">+B47*1.03</f>
        <v>103</v>
      </c>
      <c r="E47" s="623">
        <v>0</v>
      </c>
      <c r="F47" s="622">
        <f>+D47</f>
        <v>103</v>
      </c>
      <c r="G47" s="623">
        <v>0.31</v>
      </c>
      <c r="H47" s="622">
        <f>+D47*1.31+(F47-D47)</f>
        <v>134.93</v>
      </c>
      <c r="I47" s="623">
        <v>0.31</v>
      </c>
      <c r="J47" s="622">
        <f>+H47*1.31</f>
        <v>176.75830000000002</v>
      </c>
      <c r="K47" s="623">
        <v>0</v>
      </c>
      <c r="L47" s="622">
        <f t="shared" ref="L47:L48" si="2">+J47</f>
        <v>176.75830000000002</v>
      </c>
      <c r="M47" s="623">
        <f t="shared" si="0"/>
        <v>0.71610000000000018</v>
      </c>
    </row>
    <row r="48" spans="1:14">
      <c r="A48" s="621" t="s">
        <v>503</v>
      </c>
      <c r="B48" s="622">
        <v>100</v>
      </c>
      <c r="C48" s="623">
        <v>0.03</v>
      </c>
      <c r="D48" s="622">
        <f t="shared" si="1"/>
        <v>103</v>
      </c>
      <c r="E48" s="623">
        <v>0</v>
      </c>
      <c r="F48" s="622">
        <f>+D48</f>
        <v>103</v>
      </c>
      <c r="G48" s="623">
        <v>0.3</v>
      </c>
      <c r="H48" s="622">
        <f>+D48*1.3+(F48-D48)</f>
        <v>133.9</v>
      </c>
      <c r="I48" s="623">
        <v>0.33</v>
      </c>
      <c r="J48" s="622">
        <f>+H48*1.33</f>
        <v>178.08700000000002</v>
      </c>
      <c r="K48" s="623">
        <v>0</v>
      </c>
      <c r="L48" s="622">
        <f t="shared" si="2"/>
        <v>178.08700000000002</v>
      </c>
      <c r="M48" s="623">
        <f t="shared" si="0"/>
        <v>0.72900000000000009</v>
      </c>
    </row>
    <row r="49" spans="1:11">
      <c r="I49" s="626"/>
      <c r="J49" s="626"/>
    </row>
    <row r="50" spans="1:11">
      <c r="A50" s="627" t="s">
        <v>1353</v>
      </c>
      <c r="B50" s="627"/>
      <c r="C50" s="627"/>
      <c r="D50" s="627"/>
      <c r="E50" s="627"/>
      <c r="I50" s="626"/>
      <c r="J50" s="626"/>
    </row>
    <row r="51" spans="1:11">
      <c r="I51" s="626"/>
      <c r="J51" s="626"/>
    </row>
    <row r="52" spans="1:11" ht="25.5" customHeight="1"/>
    <row r="53" spans="1:11" ht="26.25" customHeight="1">
      <c r="A53" t="s">
        <v>1356</v>
      </c>
      <c r="B53" s="169" t="s">
        <v>703</v>
      </c>
      <c r="C53" s="169" t="s">
        <v>704</v>
      </c>
      <c r="D53" s="169" t="s">
        <v>705</v>
      </c>
      <c r="E53" s="169" t="s">
        <v>706</v>
      </c>
      <c r="G53" s="638" t="s">
        <v>1357</v>
      </c>
    </row>
    <row r="54" spans="1:11">
      <c r="A54" s="628" t="s">
        <v>498</v>
      </c>
      <c r="B54" s="629">
        <f t="shared" ref="B54:B59" si="3">+B43/L43</f>
        <v>0.58011370228564796</v>
      </c>
      <c r="C54" s="629">
        <f t="shared" ref="C54:C59" si="4">(H43-F43)/L43</f>
        <v>0.17751479289940825</v>
      </c>
      <c r="D54" s="629">
        <f t="shared" ref="D54:D59" si="5">(J43-H43)/L43</f>
        <v>0.23076923076923078</v>
      </c>
      <c r="E54" s="629">
        <f t="shared" ref="E54:E59" si="6">((F43-D43)+(L43-J43))/L43</f>
        <v>0</v>
      </c>
      <c r="G54" s="635" t="s">
        <v>78</v>
      </c>
      <c r="H54" s="637" t="s">
        <v>727</v>
      </c>
      <c r="I54" s="637" t="s">
        <v>831</v>
      </c>
      <c r="J54" s="637" t="s">
        <v>826</v>
      </c>
      <c r="K54" s="637" t="s">
        <v>706</v>
      </c>
    </row>
    <row r="55" spans="1:11">
      <c r="A55" s="628" t="s">
        <v>499</v>
      </c>
      <c r="B55" s="629">
        <f t="shared" si="3"/>
        <v>0.51413551326790963</v>
      </c>
      <c r="C55" s="629">
        <f t="shared" si="4"/>
        <v>0.15732546705998027</v>
      </c>
      <c r="D55" s="629">
        <f t="shared" si="5"/>
        <v>0.17699115044247796</v>
      </c>
      <c r="E55" s="629">
        <f t="shared" si="6"/>
        <v>0.14126515896427391</v>
      </c>
      <c r="G55" s="636" t="s">
        <v>17</v>
      </c>
      <c r="H55" s="634">
        <v>0.56999999999999995</v>
      </c>
      <c r="I55" s="634">
        <v>0.06</v>
      </c>
      <c r="J55" s="634">
        <v>0.24</v>
      </c>
      <c r="K55" s="634">
        <v>0.13</v>
      </c>
    </row>
    <row r="56" spans="1:11">
      <c r="A56" s="628" t="s">
        <v>500</v>
      </c>
      <c r="B56" s="629">
        <f t="shared" si="3"/>
        <v>0.55478502080443814</v>
      </c>
      <c r="C56" s="629">
        <f t="shared" si="4"/>
        <v>0.11428571428571424</v>
      </c>
      <c r="D56" s="629">
        <f t="shared" si="5"/>
        <v>0.17857142857142855</v>
      </c>
      <c r="E56" s="629">
        <f t="shared" si="6"/>
        <v>0.13571428571428587</v>
      </c>
      <c r="G56" s="636" t="s">
        <v>1291</v>
      </c>
      <c r="H56" s="634">
        <v>0.56999999999999995</v>
      </c>
      <c r="I56" s="634">
        <v>0.08</v>
      </c>
      <c r="J56" s="634">
        <v>0.28999999999999998</v>
      </c>
      <c r="K56" s="634">
        <v>0.06</v>
      </c>
    </row>
    <row r="57" spans="1:11">
      <c r="A57" s="628" t="s">
        <v>501</v>
      </c>
      <c r="B57" s="629">
        <f t="shared" si="3"/>
        <v>0.58011370228564796</v>
      </c>
      <c r="C57" s="629">
        <f t="shared" si="4"/>
        <v>0.17751479289940825</v>
      </c>
      <c r="D57" s="629">
        <f t="shared" si="5"/>
        <v>0.23076923076923078</v>
      </c>
      <c r="E57" s="629">
        <f t="shared" si="6"/>
        <v>0</v>
      </c>
      <c r="G57" s="636" t="s">
        <v>16</v>
      </c>
      <c r="H57" s="634">
        <v>0.57999999999999996</v>
      </c>
      <c r="I57" s="634">
        <v>0.04</v>
      </c>
      <c r="J57" s="634">
        <v>0.24</v>
      </c>
      <c r="K57" s="634">
        <v>0.14000000000000001</v>
      </c>
    </row>
    <row r="58" spans="1:11">
      <c r="A58" s="628" t="s">
        <v>502</v>
      </c>
      <c r="B58" s="629">
        <f t="shared" si="3"/>
        <v>0.56574429602457132</v>
      </c>
      <c r="C58" s="629">
        <f t="shared" si="4"/>
        <v>0.18064215372064568</v>
      </c>
      <c r="D58" s="629">
        <f t="shared" si="5"/>
        <v>0.23664122137404583</v>
      </c>
      <c r="E58" s="629">
        <f t="shared" si="6"/>
        <v>0</v>
      </c>
      <c r="G58" s="636" t="s">
        <v>1290</v>
      </c>
      <c r="H58" s="634">
        <v>0.59</v>
      </c>
      <c r="I58" s="634">
        <v>0.04</v>
      </c>
      <c r="J58" s="634">
        <v>0.16</v>
      </c>
      <c r="K58" s="634">
        <v>0.21</v>
      </c>
    </row>
    <row r="59" spans="1:11">
      <c r="A59" s="628" t="s">
        <v>503</v>
      </c>
      <c r="B59" s="629">
        <f t="shared" si="3"/>
        <v>0.56152330040935039</v>
      </c>
      <c r="C59" s="629">
        <f t="shared" si="4"/>
        <v>0.17351069982648931</v>
      </c>
      <c r="D59" s="629">
        <f t="shared" si="5"/>
        <v>0.24812030075187974</v>
      </c>
      <c r="E59" s="629">
        <f t="shared" si="6"/>
        <v>0</v>
      </c>
      <c r="G59" s="636" t="s">
        <v>124</v>
      </c>
      <c r="H59" s="634">
        <v>0.59</v>
      </c>
      <c r="I59" s="634">
        <v>0.03</v>
      </c>
      <c r="J59" s="634">
        <v>0.24</v>
      </c>
      <c r="K59" s="634">
        <v>0.14000000000000001</v>
      </c>
    </row>
    <row r="60" spans="1:11">
      <c r="A60" s="627"/>
      <c r="B60" s="630"/>
      <c r="C60" s="630"/>
      <c r="D60" s="630"/>
      <c r="E60" s="630"/>
      <c r="G60" s="636" t="s">
        <v>1289</v>
      </c>
      <c r="H60" s="634">
        <v>0.61</v>
      </c>
      <c r="I60" s="634">
        <v>0.05</v>
      </c>
      <c r="J60" s="634">
        <v>0.15</v>
      </c>
      <c r="K60" s="634">
        <v>0.19</v>
      </c>
    </row>
    <row r="61" spans="1:11">
      <c r="G61" s="636" t="s">
        <v>18</v>
      </c>
      <c r="H61" s="634">
        <v>0.63</v>
      </c>
      <c r="I61" s="634">
        <v>7.0000000000000007E-2</v>
      </c>
      <c r="J61" s="634">
        <v>0.26</v>
      </c>
      <c r="K61" s="634">
        <v>0.04</v>
      </c>
    </row>
    <row r="62" spans="1:11">
      <c r="A62" s="631" t="s">
        <v>1356</v>
      </c>
      <c r="B62" t="s">
        <v>727</v>
      </c>
      <c r="C62" t="s">
        <v>1288</v>
      </c>
      <c r="D62" t="s">
        <v>705</v>
      </c>
      <c r="E62" t="s">
        <v>706</v>
      </c>
      <c r="G62" s="636" t="s">
        <v>198</v>
      </c>
      <c r="H62" s="634">
        <v>0.64</v>
      </c>
      <c r="I62" s="634">
        <v>0.1</v>
      </c>
      <c r="J62" s="634">
        <v>0.2</v>
      </c>
      <c r="K62" s="634">
        <v>0.06</v>
      </c>
    </row>
    <row r="63" spans="1:11">
      <c r="A63" s="628" t="s">
        <v>17</v>
      </c>
      <c r="B63" s="604">
        <v>0.56999999999999995</v>
      </c>
      <c r="C63" s="604">
        <v>0.06</v>
      </c>
      <c r="D63" s="604">
        <v>0.24</v>
      </c>
      <c r="E63" s="604">
        <v>0.13</v>
      </c>
      <c r="G63" s="636" t="s">
        <v>207</v>
      </c>
      <c r="H63" s="634">
        <v>0.64</v>
      </c>
      <c r="I63" s="634">
        <v>0.11</v>
      </c>
      <c r="J63" s="634">
        <v>0.25</v>
      </c>
      <c r="K63" s="634"/>
    </row>
    <row r="64" spans="1:11">
      <c r="A64" s="628" t="s">
        <v>1291</v>
      </c>
      <c r="B64" s="604">
        <v>0.56999999999999995</v>
      </c>
      <c r="C64" s="604">
        <v>0.08</v>
      </c>
      <c r="D64" s="604">
        <v>0.28999999999999998</v>
      </c>
      <c r="E64" s="604">
        <v>0.06</v>
      </c>
      <c r="G64" s="636" t="s">
        <v>15</v>
      </c>
      <c r="H64" s="634">
        <v>0.66</v>
      </c>
      <c r="I64" s="634">
        <v>0.03</v>
      </c>
      <c r="J64" s="634">
        <v>0.25</v>
      </c>
      <c r="K64" s="634">
        <v>0.06</v>
      </c>
    </row>
    <row r="65" spans="1:15">
      <c r="A65" s="628" t="s">
        <v>16</v>
      </c>
      <c r="B65" s="604">
        <v>0.57999999999999996</v>
      </c>
      <c r="C65" s="604">
        <v>0.04</v>
      </c>
      <c r="D65" s="604">
        <v>0.24</v>
      </c>
      <c r="E65" s="604">
        <v>0.14000000000000001</v>
      </c>
      <c r="G65" s="636" t="s">
        <v>122</v>
      </c>
      <c r="H65" s="634">
        <v>0.67</v>
      </c>
      <c r="I65" s="634">
        <v>0.06</v>
      </c>
      <c r="J65" s="634">
        <v>0.25</v>
      </c>
      <c r="K65" s="634">
        <v>0.02</v>
      </c>
    </row>
    <row r="66" spans="1:15">
      <c r="A66" s="628" t="s">
        <v>1290</v>
      </c>
      <c r="B66" s="604">
        <v>0.59</v>
      </c>
      <c r="C66" s="604">
        <v>0.04</v>
      </c>
      <c r="D66" s="604">
        <v>0.16</v>
      </c>
      <c r="E66" s="604">
        <v>0.21</v>
      </c>
      <c r="G66" s="636" t="s">
        <v>243</v>
      </c>
      <c r="H66" s="634">
        <v>0.68</v>
      </c>
      <c r="I66" s="634">
        <v>0.08</v>
      </c>
      <c r="J66" s="634">
        <v>0.19</v>
      </c>
      <c r="K66" s="634">
        <v>0.05</v>
      </c>
    </row>
    <row r="67" spans="1:15">
      <c r="A67" s="628" t="s">
        <v>124</v>
      </c>
      <c r="B67" s="604">
        <v>0.59</v>
      </c>
      <c r="C67" s="604">
        <v>0.03</v>
      </c>
      <c r="D67" s="604">
        <v>0.24</v>
      </c>
      <c r="E67" s="604">
        <v>0.14000000000000001</v>
      </c>
      <c r="G67" s="636" t="s">
        <v>123</v>
      </c>
      <c r="H67" s="634">
        <v>0.8</v>
      </c>
      <c r="I67" s="634">
        <v>0.03</v>
      </c>
      <c r="J67" s="634">
        <v>0.17</v>
      </c>
      <c r="K67" s="634"/>
    </row>
    <row r="68" spans="1:15">
      <c r="A68" s="628" t="s">
        <v>1289</v>
      </c>
      <c r="B68" s="604">
        <v>0.61</v>
      </c>
      <c r="C68" s="604">
        <v>0.05</v>
      </c>
      <c r="D68" s="604">
        <v>0.15</v>
      </c>
      <c r="E68" s="604">
        <v>0.19</v>
      </c>
      <c r="G68" s="636" t="s">
        <v>1354</v>
      </c>
      <c r="H68" s="634"/>
      <c r="I68" s="634"/>
      <c r="J68" s="634"/>
      <c r="K68" s="634"/>
    </row>
    <row r="69" spans="1:15">
      <c r="A69" s="628" t="s">
        <v>18</v>
      </c>
      <c r="B69" s="604">
        <v>0.63</v>
      </c>
      <c r="C69" s="604">
        <v>7.0000000000000007E-2</v>
      </c>
      <c r="D69" s="604">
        <v>0.26</v>
      </c>
      <c r="E69" s="604">
        <v>0.04</v>
      </c>
      <c r="G69" s="636" t="s">
        <v>499</v>
      </c>
      <c r="H69" s="634">
        <v>0.51413551326790963</v>
      </c>
      <c r="I69" s="634">
        <v>0.15732546705998027</v>
      </c>
      <c r="J69" s="634">
        <v>0.17699115044247796</v>
      </c>
      <c r="K69" s="634">
        <v>0.14126515896427391</v>
      </c>
    </row>
    <row r="70" spans="1:15">
      <c r="A70" s="628" t="s">
        <v>198</v>
      </c>
      <c r="B70" s="604">
        <v>0.64</v>
      </c>
      <c r="C70" s="604">
        <v>0.1</v>
      </c>
      <c r="D70" s="604">
        <v>0.2</v>
      </c>
      <c r="E70" s="604">
        <v>0.06</v>
      </c>
      <c r="G70" s="636" t="s">
        <v>500</v>
      </c>
      <c r="H70" s="634">
        <v>0.55478502080443814</v>
      </c>
      <c r="I70" s="634">
        <v>0.11428571428571424</v>
      </c>
      <c r="J70" s="634">
        <v>0.17857142857142855</v>
      </c>
      <c r="K70" s="634">
        <v>0.13571428571428587</v>
      </c>
    </row>
    <row r="71" spans="1:15">
      <c r="A71" s="628" t="s">
        <v>207</v>
      </c>
      <c r="B71" s="604">
        <v>0.64</v>
      </c>
      <c r="C71" s="604">
        <v>0.11</v>
      </c>
      <c r="D71" s="604">
        <v>0.25</v>
      </c>
      <c r="E71" s="604"/>
      <c r="G71" s="636" t="s">
        <v>503</v>
      </c>
      <c r="H71" s="634">
        <v>0.56152330040935039</v>
      </c>
      <c r="I71" s="634">
        <v>0.17351069982648931</v>
      </c>
      <c r="J71" s="634">
        <v>0.24812030075187974</v>
      </c>
      <c r="K71" s="634">
        <v>0</v>
      </c>
    </row>
    <row r="72" spans="1:15">
      <c r="A72" s="628" t="s">
        <v>15</v>
      </c>
      <c r="B72" s="604">
        <v>0.66</v>
      </c>
      <c r="C72" s="604">
        <v>0.03</v>
      </c>
      <c r="D72" s="604">
        <v>0.25</v>
      </c>
      <c r="E72" s="604">
        <v>0.06</v>
      </c>
      <c r="G72" s="636" t="s">
        <v>502</v>
      </c>
      <c r="H72" s="634">
        <v>0.56574429602457132</v>
      </c>
      <c r="I72" s="634">
        <v>0.18064215372064568</v>
      </c>
      <c r="J72" s="634">
        <v>0.23664122137404583</v>
      </c>
      <c r="K72" s="634">
        <v>0</v>
      </c>
    </row>
    <row r="73" spans="1:15">
      <c r="A73" s="628" t="s">
        <v>122</v>
      </c>
      <c r="B73" s="604">
        <v>0.67</v>
      </c>
      <c r="C73" s="604">
        <v>0.06</v>
      </c>
      <c r="D73" s="604">
        <v>0.25</v>
      </c>
      <c r="E73" s="604">
        <v>0.02</v>
      </c>
      <c r="G73" s="636" t="s">
        <v>498</v>
      </c>
      <c r="H73" s="634">
        <v>0.58011370228564796</v>
      </c>
      <c r="I73" s="634">
        <v>0.17751479289940825</v>
      </c>
      <c r="J73" s="634">
        <v>0.23076923076923078</v>
      </c>
      <c r="K73" s="634">
        <v>0</v>
      </c>
    </row>
    <row r="74" spans="1:15">
      <c r="A74" s="628" t="s">
        <v>243</v>
      </c>
      <c r="B74" s="604">
        <v>0.68</v>
      </c>
      <c r="C74" s="604">
        <v>0.08</v>
      </c>
      <c r="D74" s="604">
        <v>0.19</v>
      </c>
      <c r="E74" s="604">
        <v>0.05</v>
      </c>
      <c r="G74" s="636" t="s">
        <v>501</v>
      </c>
      <c r="H74" s="634">
        <v>0.58011370228564796</v>
      </c>
      <c r="I74" s="634">
        <v>0.17751479289940825</v>
      </c>
      <c r="J74" s="634">
        <v>0.23076923076923078</v>
      </c>
      <c r="K74" s="634">
        <v>0</v>
      </c>
    </row>
    <row r="75" spans="1:15">
      <c r="A75" s="628" t="s">
        <v>123</v>
      </c>
      <c r="B75" s="604">
        <v>0.8</v>
      </c>
      <c r="C75" s="604">
        <v>0.03</v>
      </c>
      <c r="D75" s="604">
        <v>0.17</v>
      </c>
      <c r="E75" s="604"/>
    </row>
    <row r="77" spans="1:15" ht="38.25" customHeight="1">
      <c r="A77" s="788" t="s">
        <v>1355</v>
      </c>
      <c r="B77" s="788"/>
      <c r="C77" s="788"/>
      <c r="D77" s="788"/>
      <c r="E77" s="788"/>
      <c r="F77" s="788"/>
      <c r="O77" s="632"/>
    </row>
  </sheetData>
  <sortState ref="G69:K74">
    <sortCondition ref="H69:H74"/>
  </sortState>
  <mergeCells count="1">
    <mergeCell ref="A77:F77"/>
  </mergeCells>
  <pageMargins left="0.7" right="0.7" top="0.75" bottom="0.75" header="0.3" footer="0.3"/>
  <pageSetup paperSize="9" orientation="portrait" horizontalDpi="1200" verticalDpi="1200" r:id="rId1"/>
  <ignoredErrors>
    <ignoredError sqref="D45 H45 H47" formula="1"/>
  </ignoredErrors>
  <drawing r:id="rId2"/>
</worksheet>
</file>

<file path=xl/worksheets/sheet70.xml><?xml version="1.0" encoding="utf-8"?>
<worksheet xmlns="http://schemas.openxmlformats.org/spreadsheetml/2006/main" xmlns:r="http://schemas.openxmlformats.org/officeDocument/2006/relationships">
  <dimension ref="A1:G11"/>
  <sheetViews>
    <sheetView workbookViewId="0">
      <selection activeCell="G27" sqref="G27"/>
    </sheetView>
  </sheetViews>
  <sheetFormatPr baseColWidth="10" defaultRowHeight="15"/>
  <cols>
    <col min="5" max="7" width="8.85546875" customWidth="1"/>
  </cols>
  <sheetData>
    <row r="1" spans="1:7">
      <c r="A1" s="10" t="s">
        <v>1258</v>
      </c>
    </row>
    <row r="2" spans="1:7" ht="15.75" thickBot="1"/>
    <row r="3" spans="1:7" ht="25.5">
      <c r="A3" s="275"/>
      <c r="B3" s="156">
        <v>2007</v>
      </c>
      <c r="C3" s="156">
        <v>2008</v>
      </c>
      <c r="D3" s="156">
        <v>2009</v>
      </c>
      <c r="E3" s="156" t="s">
        <v>991</v>
      </c>
      <c r="F3" s="156" t="s">
        <v>992</v>
      </c>
      <c r="G3" s="156" t="s">
        <v>993</v>
      </c>
    </row>
    <row r="4" spans="1:7">
      <c r="A4" s="252" t="s">
        <v>985</v>
      </c>
      <c r="B4" s="144">
        <v>20400117</v>
      </c>
      <c r="C4" s="144">
        <v>23336084</v>
      </c>
      <c r="D4" s="144">
        <v>22559057</v>
      </c>
      <c r="E4" s="145">
        <v>0.15</v>
      </c>
      <c r="F4" s="298">
        <v>0.14399999999999999</v>
      </c>
      <c r="G4" s="192">
        <v>-3.3000000000000002E-2</v>
      </c>
    </row>
    <row r="5" spans="1:7">
      <c r="A5" s="177" t="s">
        <v>986</v>
      </c>
      <c r="B5" s="136">
        <v>22255888</v>
      </c>
      <c r="C5" s="136">
        <v>21507276</v>
      </c>
      <c r="D5" s="136">
        <v>21054182</v>
      </c>
      <c r="E5" s="239">
        <v>0.14000000000000001</v>
      </c>
      <c r="F5" s="297">
        <v>-3.4000000000000002E-2</v>
      </c>
      <c r="G5" s="186">
        <v>-2.1000000000000001E-2</v>
      </c>
    </row>
    <row r="6" spans="1:7">
      <c r="A6" s="177" t="s">
        <v>987</v>
      </c>
      <c r="B6" s="136">
        <v>38081106</v>
      </c>
      <c r="C6" s="136">
        <v>42150189</v>
      </c>
      <c r="D6" s="136">
        <v>42088932</v>
      </c>
      <c r="E6" s="239">
        <v>0.27</v>
      </c>
      <c r="F6" s="297">
        <v>0.107</v>
      </c>
      <c r="G6" s="186">
        <v>-1E-3</v>
      </c>
    </row>
    <row r="7" spans="1:7">
      <c r="A7" s="177" t="s">
        <v>988</v>
      </c>
      <c r="B7" s="136">
        <v>22584247</v>
      </c>
      <c r="C7" s="136">
        <v>25501249</v>
      </c>
      <c r="D7" s="136">
        <v>25609027</v>
      </c>
      <c r="E7" s="239">
        <v>0.16</v>
      </c>
      <c r="F7" s="297">
        <v>0.129</v>
      </c>
      <c r="G7" s="186">
        <v>4.0000000000000001E-3</v>
      </c>
    </row>
    <row r="8" spans="1:7">
      <c r="A8" s="177" t="s">
        <v>989</v>
      </c>
      <c r="B8" s="136">
        <v>20254814</v>
      </c>
      <c r="C8" s="136">
        <v>19954506</v>
      </c>
      <c r="D8" s="136">
        <v>19372825</v>
      </c>
      <c r="E8" s="239">
        <v>0.13</v>
      </c>
      <c r="F8" s="297">
        <v>-1.4999999999999999E-2</v>
      </c>
      <c r="G8" s="186">
        <v>-2.9000000000000001E-2</v>
      </c>
    </row>
    <row r="9" spans="1:7">
      <c r="A9" s="253" t="s">
        <v>990</v>
      </c>
      <c r="B9" s="223">
        <v>20074265</v>
      </c>
      <c r="C9" s="223">
        <v>23015769</v>
      </c>
      <c r="D9" s="223">
        <v>23099484</v>
      </c>
      <c r="E9" s="286">
        <v>0.15</v>
      </c>
      <c r="F9" s="299">
        <v>0.14699999999999999</v>
      </c>
      <c r="G9" s="194">
        <v>4.0000000000000001E-3</v>
      </c>
    </row>
    <row r="10" spans="1:7" ht="15.75" thickBot="1">
      <c r="A10" s="241" t="s">
        <v>970</v>
      </c>
      <c r="B10" s="216">
        <v>143650526</v>
      </c>
      <c r="C10" s="216">
        <v>155465076</v>
      </c>
      <c r="D10" s="216">
        <v>153783523</v>
      </c>
      <c r="E10" s="257">
        <v>1</v>
      </c>
      <c r="F10" s="300">
        <v>8.2000000000000003E-2</v>
      </c>
      <c r="G10" s="301">
        <v>-1.0999999999999999E-2</v>
      </c>
    </row>
    <row r="11" spans="1:7">
      <c r="A11" s="177" t="s">
        <v>995</v>
      </c>
      <c r="B11" s="12"/>
      <c r="C11" s="12"/>
      <c r="D11" s="12"/>
      <c r="E11" s="12"/>
      <c r="F11" s="12"/>
      <c r="G11" s="12"/>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dimension ref="A1:K37"/>
  <sheetViews>
    <sheetView workbookViewId="0">
      <selection activeCell="G27" sqref="G27"/>
    </sheetView>
  </sheetViews>
  <sheetFormatPr baseColWidth="10" defaultRowHeight="15"/>
  <cols>
    <col min="2" max="8" width="9.140625" customWidth="1"/>
    <col min="9" max="9" width="7.7109375" customWidth="1"/>
  </cols>
  <sheetData>
    <row r="1" spans="1:11">
      <c r="A1" s="10" t="s">
        <v>1272</v>
      </c>
    </row>
    <row r="2" spans="1:11" ht="15.75" thickBot="1"/>
    <row r="3" spans="1:11" ht="25.5">
      <c r="A3" s="275"/>
      <c r="B3" s="156">
        <v>2007</v>
      </c>
      <c r="C3" s="156">
        <v>2008</v>
      </c>
      <c r="D3" s="156">
        <v>2009</v>
      </c>
      <c r="E3" s="641" t="s">
        <v>992</v>
      </c>
      <c r="F3" s="641" t="s">
        <v>993</v>
      </c>
      <c r="G3" s="307" t="s">
        <v>1333</v>
      </c>
      <c r="H3" s="307" t="s">
        <v>1334</v>
      </c>
      <c r="I3" s="307" t="s">
        <v>1335</v>
      </c>
      <c r="J3" s="156" t="s">
        <v>992</v>
      </c>
      <c r="K3" s="156" t="s">
        <v>993</v>
      </c>
    </row>
    <row r="4" spans="1:11">
      <c r="A4" s="252" t="s">
        <v>985</v>
      </c>
      <c r="B4" s="304">
        <v>10.130000000000001</v>
      </c>
      <c r="C4" s="304">
        <v>10.77</v>
      </c>
      <c r="D4" s="261">
        <v>11.27</v>
      </c>
      <c r="E4" s="382">
        <f>+C4/B4-1</f>
        <v>6.3178677196445987E-2</v>
      </c>
      <c r="F4" s="382">
        <f>+D4/C4-1</f>
        <v>4.6425255338904403E-2</v>
      </c>
      <c r="G4" s="645">
        <f>+B4/B15*100</f>
        <v>9.2632387501485969</v>
      </c>
      <c r="H4" s="645">
        <f t="shared" ref="H4:I4" si="0">+C4/C15*100</f>
        <v>8.7715726118436592</v>
      </c>
      <c r="I4" s="645">
        <f t="shared" si="0"/>
        <v>8.6278172464478189</v>
      </c>
      <c r="J4" s="135">
        <f>+H4/G4-1</f>
        <v>-5.3077131181256676E-2</v>
      </c>
      <c r="K4" s="135">
        <f>+I4/H4-1</f>
        <v>-1.6388779043080226E-2</v>
      </c>
    </row>
    <row r="5" spans="1:11">
      <c r="A5" s="177" t="s">
        <v>986</v>
      </c>
      <c r="B5" s="302">
        <v>8.6</v>
      </c>
      <c r="C5" s="302">
        <v>8.91</v>
      </c>
      <c r="D5" s="259">
        <v>8.99</v>
      </c>
      <c r="E5" s="384">
        <f t="shared" ref="E5:E10" si="1">+C5/B5-1</f>
        <v>3.6046511627906952E-2</v>
      </c>
      <c r="F5" s="384">
        <f t="shared" ref="F5:F10" si="2">+D5/C5-1</f>
        <v>8.9786756453422711E-3</v>
      </c>
      <c r="G5" s="645">
        <f t="shared" ref="G5:G9" si="3">+B5/B16*100</f>
        <v>8.2234483022404117</v>
      </c>
      <c r="H5" s="645">
        <f t="shared" ref="H5:H9" si="4">+C5/C16*100</f>
        <v>7.9670231410279344</v>
      </c>
      <c r="I5" s="645">
        <f t="shared" ref="I5:I9" si="5">+D5/D16*100</f>
        <v>8.0076959391450728</v>
      </c>
      <c r="J5" s="132">
        <f t="shared" ref="J5:J10" si="6">+H5/G5-1</f>
        <v>-3.1182194109813599E-2</v>
      </c>
      <c r="K5" s="132">
        <f t="shared" ref="K5:K10" si="7">+I5/H5-1</f>
        <v>5.1051437151832246E-3</v>
      </c>
    </row>
    <row r="6" spans="1:11">
      <c r="A6" s="177" t="s">
        <v>987</v>
      </c>
      <c r="B6" s="302">
        <v>7.91</v>
      </c>
      <c r="C6" s="302">
        <v>8.35</v>
      </c>
      <c r="D6" s="259">
        <v>8.09</v>
      </c>
      <c r="E6" s="384">
        <f t="shared" si="1"/>
        <v>5.5625790139064435E-2</v>
      </c>
      <c r="F6" s="384">
        <f t="shared" si="2"/>
        <v>-3.1137724550898138E-2</v>
      </c>
      <c r="G6" s="645">
        <f t="shared" si="3"/>
        <v>7.4048416992754298</v>
      </c>
      <c r="H6" s="645">
        <f t="shared" si="4"/>
        <v>7.0656128890318</v>
      </c>
      <c r="I6" s="645">
        <f t="shared" si="5"/>
        <v>6.7395886268400584</v>
      </c>
      <c r="J6" s="132">
        <f t="shared" si="6"/>
        <v>-4.5811757228628402E-2</v>
      </c>
      <c r="K6" s="132">
        <f t="shared" si="7"/>
        <v>-4.6142389529695405E-2</v>
      </c>
    </row>
    <row r="7" spans="1:11">
      <c r="A7" s="177" t="s">
        <v>988</v>
      </c>
      <c r="B7" s="302">
        <v>7.73</v>
      </c>
      <c r="C7" s="302">
        <v>7.75</v>
      </c>
      <c r="D7" s="259">
        <v>8.24</v>
      </c>
      <c r="E7" s="384">
        <f t="shared" si="1"/>
        <v>2.5873221216041742E-3</v>
      </c>
      <c r="F7" s="384">
        <f t="shared" si="2"/>
        <v>6.3225806451612909E-2</v>
      </c>
      <c r="G7" s="645">
        <f t="shared" si="3"/>
        <v>7.2305159576458262</v>
      </c>
      <c r="H7" s="645">
        <f t="shared" si="4"/>
        <v>6.5473776696404435</v>
      </c>
      <c r="I7" s="645">
        <f t="shared" si="5"/>
        <v>6.4861460957178849</v>
      </c>
      <c r="J7" s="132">
        <f t="shared" si="6"/>
        <v>-9.4479881104889363E-2</v>
      </c>
      <c r="K7" s="132">
        <f t="shared" si="7"/>
        <v>-9.3520760542780135E-3</v>
      </c>
    </row>
    <row r="8" spans="1:11">
      <c r="A8" s="177" t="s">
        <v>989</v>
      </c>
      <c r="B8" s="302">
        <v>4.93</v>
      </c>
      <c r="C8" s="302">
        <v>5</v>
      </c>
      <c r="D8" s="259">
        <v>5.15</v>
      </c>
      <c r="E8" s="384">
        <f t="shared" si="1"/>
        <v>1.4198782961460488E-2</v>
      </c>
      <c r="F8" s="384">
        <f t="shared" si="2"/>
        <v>3.0000000000000027E-2</v>
      </c>
      <c r="G8" s="645">
        <f t="shared" si="3"/>
        <v>4.4363655997192399</v>
      </c>
      <c r="H8" s="645">
        <f t="shared" si="4"/>
        <v>3.8181637686803658</v>
      </c>
      <c r="I8" s="645">
        <f t="shared" si="5"/>
        <v>3.8246455704663105</v>
      </c>
      <c r="J8" s="132">
        <f t="shared" si="6"/>
        <v>-0.13934871171979102</v>
      </c>
      <c r="K8" s="132">
        <f t="shared" si="7"/>
        <v>1.6976227785496789E-3</v>
      </c>
    </row>
    <row r="9" spans="1:11">
      <c r="A9" s="177" t="s">
        <v>990</v>
      </c>
      <c r="B9" s="302">
        <v>7.45</v>
      </c>
      <c r="C9" s="302">
        <v>7.69</v>
      </c>
      <c r="D9" s="259">
        <v>8.08</v>
      </c>
      <c r="E9" s="384">
        <f t="shared" si="1"/>
        <v>3.2214765100671228E-2</v>
      </c>
      <c r="F9" s="384">
        <f t="shared" si="2"/>
        <v>5.0715214564369226E-2</v>
      </c>
      <c r="G9" s="645">
        <f t="shared" si="3"/>
        <v>7.1523204239549925</v>
      </c>
      <c r="H9" s="645">
        <f t="shared" si="4"/>
        <v>6.8100707574321868</v>
      </c>
      <c r="I9" s="645">
        <f t="shared" si="5"/>
        <v>7.00586133943745</v>
      </c>
      <c r="J9" s="132">
        <f t="shared" si="6"/>
        <v>-4.7851556730669098E-2</v>
      </c>
      <c r="K9" s="132">
        <f t="shared" si="7"/>
        <v>2.8750153849956162E-2</v>
      </c>
    </row>
    <row r="10" spans="1:11" ht="15.75" thickBot="1">
      <c r="A10" s="179" t="s">
        <v>996</v>
      </c>
      <c r="B10" s="303">
        <v>7.82</v>
      </c>
      <c r="C10" s="303">
        <v>8.16</v>
      </c>
      <c r="D10" s="255">
        <v>8.33</v>
      </c>
      <c r="E10" s="386">
        <f t="shared" si="1"/>
        <v>4.3478260869565188E-2</v>
      </c>
      <c r="F10" s="386">
        <f t="shared" si="2"/>
        <v>2.0833333333333259E-2</v>
      </c>
      <c r="G10" s="255">
        <f t="shared" ref="G10" si="8">+B10/B21*100</f>
        <v>7.2975558165034871</v>
      </c>
      <c r="H10" s="255">
        <f t="shared" ref="H10" si="9">+C10/C21*100</f>
        <v>6.8471789650634429</v>
      </c>
      <c r="I10" s="255">
        <f t="shared" ref="I10" si="10">+D10/D21*100</f>
        <v>6.7544830550048456</v>
      </c>
      <c r="J10" s="131">
        <f t="shared" si="6"/>
        <v>-6.1716122872470969E-2</v>
      </c>
      <c r="K10" s="131">
        <f t="shared" si="7"/>
        <v>-1.3537824924916175E-2</v>
      </c>
    </row>
    <row r="11" spans="1:11" ht="42" customHeight="1">
      <c r="A11" s="910" t="s">
        <v>1430</v>
      </c>
      <c r="B11" s="910"/>
      <c r="C11" s="910"/>
      <c r="D11" s="910"/>
      <c r="E11" s="910"/>
      <c r="F11" s="910"/>
      <c r="G11" s="910"/>
      <c r="H11" s="910"/>
      <c r="I11" s="910"/>
      <c r="J11" s="910"/>
      <c r="K11" s="910"/>
    </row>
    <row r="14" spans="1:11">
      <c r="A14" s="673" t="s">
        <v>1428</v>
      </c>
      <c r="B14" s="667"/>
      <c r="C14" s="667"/>
      <c r="D14" s="667"/>
      <c r="E14" s="667"/>
      <c r="F14" s="667"/>
      <c r="G14" s="667"/>
      <c r="H14" s="667"/>
    </row>
    <row r="15" spans="1:11">
      <c r="A15" s="667" t="s">
        <v>498</v>
      </c>
      <c r="B15" s="674">
        <f t="shared" ref="B15:B20" si="11">100+E32</f>
        <v>109.357</v>
      </c>
      <c r="C15" s="674">
        <f t="shared" ref="C15:D20" si="12">+B15+F32</f>
        <v>122.783</v>
      </c>
      <c r="D15" s="674">
        <f t="shared" si="12"/>
        <v>130.624</v>
      </c>
      <c r="E15" s="674"/>
      <c r="F15" s="674"/>
      <c r="G15" s="674"/>
      <c r="H15" s="667"/>
    </row>
    <row r="16" spans="1:11">
      <c r="A16" s="667" t="s">
        <v>499</v>
      </c>
      <c r="B16" s="674">
        <f t="shared" si="11"/>
        <v>104.57899999999999</v>
      </c>
      <c r="C16" s="674">
        <f t="shared" si="12"/>
        <v>111.836</v>
      </c>
      <c r="D16" s="674">
        <f t="shared" si="12"/>
        <v>112.267</v>
      </c>
      <c r="E16" s="674"/>
      <c r="F16" s="674"/>
      <c r="G16" s="674"/>
      <c r="H16" s="667"/>
    </row>
    <row r="17" spans="1:11">
      <c r="A17" s="667" t="s">
        <v>500</v>
      </c>
      <c r="B17" s="674">
        <f t="shared" si="11"/>
        <v>106.822</v>
      </c>
      <c r="C17" s="674">
        <f t="shared" si="12"/>
        <v>118.178</v>
      </c>
      <c r="D17" s="674">
        <f t="shared" si="12"/>
        <v>120.03699999999999</v>
      </c>
      <c r="E17" s="667"/>
      <c r="F17" s="667"/>
      <c r="G17" s="667"/>
      <c r="H17" s="667"/>
    </row>
    <row r="18" spans="1:11">
      <c r="A18" s="667" t="s">
        <v>501</v>
      </c>
      <c r="B18" s="674">
        <f t="shared" si="11"/>
        <v>106.908</v>
      </c>
      <c r="C18" s="674">
        <f t="shared" si="12"/>
        <v>118.36799999999999</v>
      </c>
      <c r="D18" s="674">
        <f t="shared" si="12"/>
        <v>127.03999999999999</v>
      </c>
      <c r="E18" s="667"/>
      <c r="F18" s="667"/>
      <c r="G18" s="667"/>
      <c r="H18" s="667"/>
    </row>
    <row r="19" spans="1:11">
      <c r="A19" s="667" t="s">
        <v>502</v>
      </c>
      <c r="B19" s="674">
        <f t="shared" si="11"/>
        <v>111.127</v>
      </c>
      <c r="C19" s="674">
        <f t="shared" si="12"/>
        <v>130.953</v>
      </c>
      <c r="D19" s="674">
        <f t="shared" si="12"/>
        <v>134.65299999999999</v>
      </c>
      <c r="E19" s="667"/>
      <c r="F19" s="667"/>
      <c r="G19" s="667"/>
      <c r="H19" s="667"/>
    </row>
    <row r="20" spans="1:11">
      <c r="A20" s="667" t="s">
        <v>1275</v>
      </c>
      <c r="B20" s="674">
        <f t="shared" si="11"/>
        <v>104.16200000000001</v>
      </c>
      <c r="C20" s="674">
        <f t="shared" si="12"/>
        <v>112.92100000000001</v>
      </c>
      <c r="D20" s="674">
        <f t="shared" si="12"/>
        <v>115.33200000000001</v>
      </c>
      <c r="E20" s="667"/>
      <c r="F20" s="667"/>
      <c r="G20" s="667"/>
      <c r="H20" s="667"/>
    </row>
    <row r="21" spans="1:11">
      <c r="A21" s="700" t="s">
        <v>1429</v>
      </c>
      <c r="B21" s="664">
        <f>AVERAGE(B15:B20)</f>
        <v>107.15916666666668</v>
      </c>
      <c r="C21" s="664">
        <f t="shared" ref="C21:D21" si="13">AVERAGE(C15:C20)</f>
        <v>119.17316666666669</v>
      </c>
      <c r="D21" s="664">
        <f t="shared" si="13"/>
        <v>123.32549999999999</v>
      </c>
    </row>
    <row r="22" spans="1:11">
      <c r="A22" s="700"/>
      <c r="B22" s="657"/>
      <c r="C22" s="657"/>
      <c r="D22" s="657"/>
    </row>
    <row r="23" spans="1:11">
      <c r="A23" s="673" t="s">
        <v>1419</v>
      </c>
      <c r="B23" s="667"/>
      <c r="C23" s="667"/>
      <c r="D23" s="667"/>
      <c r="E23" s="667"/>
      <c r="F23" s="667"/>
      <c r="G23" s="667"/>
      <c r="H23" s="667"/>
      <c r="I23" s="667"/>
      <c r="J23" s="667"/>
      <c r="K23" s="667"/>
    </row>
    <row r="24" spans="1:11" ht="60">
      <c r="A24" s="675" t="s">
        <v>1404</v>
      </c>
      <c r="B24" s="676" t="s">
        <v>1405</v>
      </c>
      <c r="C24" s="676" t="s">
        <v>1406</v>
      </c>
      <c r="D24" s="676" t="s">
        <v>1407</v>
      </c>
      <c r="E24" s="676">
        <v>2007</v>
      </c>
      <c r="F24" s="676">
        <v>2008</v>
      </c>
      <c r="G24" s="676">
        <v>2009</v>
      </c>
      <c r="H24" s="676">
        <v>2010</v>
      </c>
      <c r="I24" s="679" t="s">
        <v>1408</v>
      </c>
    </row>
    <row r="25" spans="1:11">
      <c r="A25" s="680" t="s">
        <v>498</v>
      </c>
      <c r="B25" s="605" t="s">
        <v>1409</v>
      </c>
      <c r="C25" s="605" t="s">
        <v>1410</v>
      </c>
      <c r="D25" s="605" t="s">
        <v>1411</v>
      </c>
      <c r="E25" s="681">
        <v>108.32299999999999</v>
      </c>
      <c r="F25" s="681">
        <v>122.866</v>
      </c>
      <c r="G25" s="681">
        <v>132.5</v>
      </c>
      <c r="H25" s="681">
        <v>139.91999999999999</v>
      </c>
      <c r="I25" s="682">
        <v>2009</v>
      </c>
    </row>
    <row r="26" spans="1:11">
      <c r="A26" s="666" t="s">
        <v>499</v>
      </c>
      <c r="B26" s="667" t="s">
        <v>1409</v>
      </c>
      <c r="C26" s="667" t="s">
        <v>1410</v>
      </c>
      <c r="D26" s="667" t="s">
        <v>1412</v>
      </c>
      <c r="E26" s="668">
        <v>92.754999999999995</v>
      </c>
      <c r="F26" s="668">
        <v>99.486999999999995</v>
      </c>
      <c r="G26" s="668">
        <v>99.915000000000006</v>
      </c>
      <c r="H26" s="668">
        <v>101.014</v>
      </c>
      <c r="I26" s="677">
        <v>2009</v>
      </c>
    </row>
    <row r="27" spans="1:11">
      <c r="A27" s="666" t="s">
        <v>500</v>
      </c>
      <c r="B27" s="667" t="s">
        <v>1409</v>
      </c>
      <c r="C27" s="667" t="s">
        <v>1410</v>
      </c>
      <c r="D27" s="667" t="s">
        <v>1413</v>
      </c>
      <c r="E27" s="668">
        <v>160.16800000000001</v>
      </c>
      <c r="F27" s="668">
        <v>178.357</v>
      </c>
      <c r="G27" s="668">
        <v>181.673</v>
      </c>
      <c r="H27" s="668">
        <v>188.83</v>
      </c>
      <c r="I27" s="677">
        <v>2009</v>
      </c>
    </row>
    <row r="28" spans="1:11">
      <c r="A28" s="666" t="s">
        <v>501</v>
      </c>
      <c r="B28" s="667" t="s">
        <v>1409</v>
      </c>
      <c r="C28" s="667" t="s">
        <v>1410</v>
      </c>
      <c r="D28" s="667" t="s">
        <v>1414</v>
      </c>
      <c r="E28" s="668">
        <v>173.649</v>
      </c>
      <c r="F28" s="668">
        <v>193.548</v>
      </c>
      <c r="G28" s="668">
        <v>210.333</v>
      </c>
      <c r="H28" s="668">
        <v>219.92099999999999</v>
      </c>
      <c r="I28" s="677">
        <v>2009</v>
      </c>
    </row>
    <row r="29" spans="1:11">
      <c r="A29" s="666" t="s">
        <v>502</v>
      </c>
      <c r="B29" s="667" t="s">
        <v>1409</v>
      </c>
      <c r="C29" s="667" t="s">
        <v>1410</v>
      </c>
      <c r="D29" s="669" t="s">
        <v>1415</v>
      </c>
      <c r="E29" s="668">
        <v>178.75800000000001</v>
      </c>
      <c r="F29" s="668">
        <v>214.19900000000001</v>
      </c>
      <c r="G29" s="668">
        <v>222.124</v>
      </c>
      <c r="H29" s="668">
        <v>234.798</v>
      </c>
      <c r="I29" s="677">
        <v>2009</v>
      </c>
    </row>
    <row r="30" spans="1:11">
      <c r="A30" s="671" t="s">
        <v>1275</v>
      </c>
      <c r="B30" s="608" t="s">
        <v>1409</v>
      </c>
      <c r="C30" s="608" t="s">
        <v>1410</v>
      </c>
      <c r="D30" s="608" t="s">
        <v>1416</v>
      </c>
      <c r="E30" s="683">
        <v>128.131</v>
      </c>
      <c r="F30" s="683">
        <v>139.35300000000001</v>
      </c>
      <c r="G30" s="683">
        <v>142.71299999999999</v>
      </c>
      <c r="H30" s="683">
        <v>147.614</v>
      </c>
      <c r="I30" s="678">
        <v>2009</v>
      </c>
    </row>
    <row r="31" spans="1:11">
      <c r="A31" s="666"/>
      <c r="B31" s="667"/>
      <c r="C31" s="667"/>
      <c r="D31" s="667"/>
      <c r="E31" s="668"/>
      <c r="F31" s="668"/>
      <c r="G31" s="668"/>
      <c r="H31" s="668"/>
      <c r="I31" s="677"/>
    </row>
    <row r="32" spans="1:11">
      <c r="A32" s="680" t="s">
        <v>498</v>
      </c>
      <c r="B32" s="605" t="s">
        <v>1409</v>
      </c>
      <c r="C32" s="605" t="s">
        <v>1417</v>
      </c>
      <c r="D32" s="605" t="s">
        <v>1418</v>
      </c>
      <c r="E32" s="684">
        <v>9.3569999999999993</v>
      </c>
      <c r="F32" s="684">
        <v>13.426</v>
      </c>
      <c r="G32" s="684">
        <v>7.8410000000000002</v>
      </c>
      <c r="H32" s="684">
        <v>5.6</v>
      </c>
      <c r="I32" s="682">
        <v>2009</v>
      </c>
    </row>
    <row r="33" spans="1:9">
      <c r="A33" s="666" t="s">
        <v>499</v>
      </c>
      <c r="B33" s="667" t="s">
        <v>1409</v>
      </c>
      <c r="C33" s="667" t="s">
        <v>1417</v>
      </c>
      <c r="D33" s="667" t="s">
        <v>1418</v>
      </c>
      <c r="E33" s="670">
        <v>4.5789999999999997</v>
      </c>
      <c r="F33" s="670">
        <v>7.2569999999999997</v>
      </c>
      <c r="G33" s="670">
        <v>0.43099999999999999</v>
      </c>
      <c r="H33" s="670">
        <v>1.1000000000000001</v>
      </c>
      <c r="I33" s="677">
        <v>2009</v>
      </c>
    </row>
    <row r="34" spans="1:9">
      <c r="A34" s="666" t="s">
        <v>500</v>
      </c>
      <c r="B34" s="667" t="s">
        <v>1409</v>
      </c>
      <c r="C34" s="667" t="s">
        <v>1417</v>
      </c>
      <c r="D34" s="667" t="s">
        <v>1418</v>
      </c>
      <c r="E34" s="670">
        <v>6.8220000000000001</v>
      </c>
      <c r="F34" s="670">
        <v>11.356</v>
      </c>
      <c r="G34" s="670">
        <v>1.859</v>
      </c>
      <c r="H34" s="670">
        <v>3.94</v>
      </c>
      <c r="I34" s="677">
        <v>2009</v>
      </c>
    </row>
    <row r="35" spans="1:9">
      <c r="A35" s="666" t="s">
        <v>501</v>
      </c>
      <c r="B35" s="667" t="s">
        <v>1409</v>
      </c>
      <c r="C35" s="667" t="s">
        <v>1417</v>
      </c>
      <c r="D35" s="667" t="s">
        <v>1418</v>
      </c>
      <c r="E35" s="670">
        <v>6.9080000000000004</v>
      </c>
      <c r="F35" s="670">
        <v>11.46</v>
      </c>
      <c r="G35" s="670">
        <v>8.6720000000000006</v>
      </c>
      <c r="H35" s="670">
        <v>4.5590000000000002</v>
      </c>
      <c r="I35" s="677">
        <v>2009</v>
      </c>
    </row>
    <row r="36" spans="1:9">
      <c r="A36" s="666" t="s">
        <v>502</v>
      </c>
      <c r="B36" s="667" t="s">
        <v>1409</v>
      </c>
      <c r="C36" s="667" t="s">
        <v>1417</v>
      </c>
      <c r="D36" s="667" t="s">
        <v>1418</v>
      </c>
      <c r="E36" s="670">
        <v>11.127000000000001</v>
      </c>
      <c r="F36" s="670">
        <v>19.826000000000001</v>
      </c>
      <c r="G36" s="670">
        <v>3.7</v>
      </c>
      <c r="H36" s="670">
        <v>5.7060000000000004</v>
      </c>
      <c r="I36" s="677">
        <v>2009</v>
      </c>
    </row>
    <row r="37" spans="1:9">
      <c r="A37" s="671" t="s">
        <v>1275</v>
      </c>
      <c r="B37" s="608" t="s">
        <v>1409</v>
      </c>
      <c r="C37" s="608" t="s">
        <v>1417</v>
      </c>
      <c r="D37" s="608" t="s">
        <v>1418</v>
      </c>
      <c r="E37" s="672">
        <v>4.1619999999999999</v>
      </c>
      <c r="F37" s="672">
        <v>8.7590000000000003</v>
      </c>
      <c r="G37" s="672">
        <v>2.411</v>
      </c>
      <c r="H37" s="672">
        <v>3.4340000000000002</v>
      </c>
      <c r="I37" s="678">
        <v>2009</v>
      </c>
    </row>
  </sheetData>
  <mergeCells count="1">
    <mergeCell ref="A11:K11"/>
  </mergeCells>
  <pageMargins left="0.7" right="0.7" top="0.75" bottom="0.75" header="0.3" footer="0.3"/>
</worksheet>
</file>

<file path=xl/worksheets/sheet72.xml><?xml version="1.0" encoding="utf-8"?>
<worksheet xmlns="http://schemas.openxmlformats.org/spreadsheetml/2006/main" xmlns:r="http://schemas.openxmlformats.org/officeDocument/2006/relationships">
  <dimension ref="A1:H13"/>
  <sheetViews>
    <sheetView workbookViewId="0">
      <selection activeCell="G27" sqref="G27"/>
    </sheetView>
  </sheetViews>
  <sheetFormatPr baseColWidth="10" defaultColWidth="11.42578125" defaultRowHeight="12.75"/>
  <cols>
    <col min="1" max="16384" width="11.42578125" style="2"/>
  </cols>
  <sheetData>
    <row r="1" spans="1:8" ht="13.5" thickBot="1">
      <c r="A1" s="10" t="s">
        <v>1214</v>
      </c>
    </row>
    <row r="2" spans="1:8" ht="38.25">
      <c r="A2" s="247"/>
      <c r="B2" s="348">
        <v>2005</v>
      </c>
      <c r="C2" s="348">
        <v>2006</v>
      </c>
      <c r="D2" s="348">
        <v>2007</v>
      </c>
      <c r="E2" s="348">
        <v>2008</v>
      </c>
      <c r="F2" s="348">
        <v>2009</v>
      </c>
      <c r="G2" s="348" t="s">
        <v>1219</v>
      </c>
      <c r="H2" s="348" t="s">
        <v>1218</v>
      </c>
    </row>
    <row r="3" spans="1:8">
      <c r="A3" s="47" t="s">
        <v>498</v>
      </c>
      <c r="B3" s="425">
        <v>20.2</v>
      </c>
      <c r="C3" s="425">
        <v>6.4</v>
      </c>
      <c r="D3" s="425">
        <v>23</v>
      </c>
      <c r="E3" s="425">
        <v>21.8</v>
      </c>
      <c r="F3" s="426">
        <v>7.9</v>
      </c>
      <c r="G3" s="426">
        <v>15.9</v>
      </c>
      <c r="H3" s="288">
        <v>0.51</v>
      </c>
    </row>
    <row r="4" spans="1:8">
      <c r="A4" s="45" t="s">
        <v>499</v>
      </c>
      <c r="B4" s="420">
        <v>16.600000000000001</v>
      </c>
      <c r="C4" s="420">
        <v>16</v>
      </c>
      <c r="D4" s="420">
        <v>8.6999999999999993</v>
      </c>
      <c r="E4" s="420">
        <v>9</v>
      </c>
      <c r="F4" s="421">
        <v>8.1</v>
      </c>
      <c r="G4" s="421">
        <v>11.7</v>
      </c>
      <c r="H4" s="139">
        <v>0.36</v>
      </c>
    </row>
    <row r="5" spans="1:8">
      <c r="A5" s="45" t="s">
        <v>500</v>
      </c>
      <c r="B5" s="420">
        <v>5.3</v>
      </c>
      <c r="C5" s="420">
        <v>4.5</v>
      </c>
      <c r="D5" s="420">
        <v>2.6</v>
      </c>
      <c r="E5" s="420">
        <v>3.6</v>
      </c>
      <c r="F5" s="421">
        <v>12.5</v>
      </c>
      <c r="G5" s="421">
        <v>5.7</v>
      </c>
      <c r="H5" s="422" t="s">
        <v>1215</v>
      </c>
    </row>
    <row r="6" spans="1:8">
      <c r="A6" s="45" t="s">
        <v>501</v>
      </c>
      <c r="B6" s="420">
        <v>12.6</v>
      </c>
      <c r="C6" s="420">
        <v>13.5</v>
      </c>
      <c r="D6" s="420">
        <v>11.2</v>
      </c>
      <c r="E6" s="420">
        <v>13.1</v>
      </c>
      <c r="F6" s="421">
        <v>15.8</v>
      </c>
      <c r="G6" s="421">
        <v>13.2</v>
      </c>
      <c r="H6" s="139">
        <v>0.13</v>
      </c>
    </row>
    <row r="7" spans="1:8">
      <c r="A7" s="45" t="s">
        <v>502</v>
      </c>
      <c r="B7" s="420">
        <v>12.7</v>
      </c>
      <c r="C7" s="420">
        <v>9.6999999999999993</v>
      </c>
      <c r="D7" s="420">
        <v>10.6</v>
      </c>
      <c r="E7" s="420">
        <v>12.7</v>
      </c>
      <c r="F7" s="421">
        <v>11.9</v>
      </c>
      <c r="G7" s="421">
        <v>11.5</v>
      </c>
      <c r="H7" s="139">
        <v>0.12</v>
      </c>
    </row>
    <row r="8" spans="1:8">
      <c r="A8" s="51" t="s">
        <v>503</v>
      </c>
      <c r="B8" s="427">
        <v>9.4</v>
      </c>
      <c r="C8" s="427">
        <v>9.4</v>
      </c>
      <c r="D8" s="427">
        <v>10</v>
      </c>
      <c r="E8" s="427">
        <v>10.6</v>
      </c>
      <c r="F8" s="428">
        <v>11.5</v>
      </c>
      <c r="G8" s="428">
        <v>10.199999999999999</v>
      </c>
      <c r="H8" s="289">
        <v>0.09</v>
      </c>
    </row>
    <row r="9" spans="1:8" ht="13.5" thickBot="1">
      <c r="A9" s="36" t="s">
        <v>1196</v>
      </c>
      <c r="B9" s="423">
        <v>10.199999999999999</v>
      </c>
      <c r="C9" s="423">
        <v>7.8</v>
      </c>
      <c r="D9" s="423">
        <v>7.1</v>
      </c>
      <c r="E9" s="423">
        <v>8.8000000000000007</v>
      </c>
      <c r="F9" s="424">
        <v>10.5</v>
      </c>
      <c r="G9" s="424">
        <v>8.9</v>
      </c>
      <c r="H9" s="287">
        <v>0.17</v>
      </c>
    </row>
    <row r="10" spans="1:8" ht="68.25" customHeight="1">
      <c r="A10" s="808" t="s">
        <v>1217</v>
      </c>
      <c r="B10" s="808"/>
      <c r="C10" s="808"/>
      <c r="D10" s="808"/>
      <c r="E10" s="808"/>
      <c r="F10" s="808"/>
      <c r="G10" s="808"/>
      <c r="H10" s="808"/>
    </row>
    <row r="13" spans="1:8" ht="33.75" customHeight="1">
      <c r="A13" s="855" t="s">
        <v>1216</v>
      </c>
      <c r="B13" s="855"/>
      <c r="C13" s="855"/>
      <c r="D13" s="855"/>
      <c r="E13" s="855"/>
      <c r="F13" s="855"/>
      <c r="G13" s="855"/>
      <c r="H13" s="855"/>
    </row>
  </sheetData>
  <mergeCells count="2">
    <mergeCell ref="A10:H10"/>
    <mergeCell ref="A13:H13"/>
  </mergeCells>
  <pageMargins left="0.7" right="0.7" top="0.75" bottom="0.75" header="0.3" footer="0.3"/>
</worksheet>
</file>

<file path=xl/worksheets/sheet73.xml><?xml version="1.0" encoding="utf-8"?>
<worksheet xmlns="http://schemas.openxmlformats.org/spreadsheetml/2006/main" xmlns:r="http://schemas.openxmlformats.org/officeDocument/2006/relationships">
  <dimension ref="A1:D11"/>
  <sheetViews>
    <sheetView workbookViewId="0">
      <selection activeCell="G27" sqref="G27"/>
    </sheetView>
  </sheetViews>
  <sheetFormatPr baseColWidth="10" defaultRowHeight="15"/>
  <cols>
    <col min="1" max="1" width="16.42578125" customWidth="1"/>
    <col min="3" max="3" width="13.140625" customWidth="1"/>
    <col min="4" max="4" width="12.7109375" customWidth="1"/>
  </cols>
  <sheetData>
    <row r="1" spans="1:4" ht="15.75" thickBot="1">
      <c r="A1" s="10" t="s">
        <v>1220</v>
      </c>
    </row>
    <row r="2" spans="1:4">
      <c r="A2" s="337"/>
      <c r="B2" s="800" t="s">
        <v>1221</v>
      </c>
      <c r="C2" s="800"/>
      <c r="D2" s="800"/>
    </row>
    <row r="3" spans="1:4" ht="26.25">
      <c r="A3" s="352"/>
      <c r="B3" s="352" t="s">
        <v>1229</v>
      </c>
      <c r="C3" s="352" t="s">
        <v>1230</v>
      </c>
      <c r="D3" s="352" t="s">
        <v>1231</v>
      </c>
    </row>
    <row r="4" spans="1:4">
      <c r="A4" s="430" t="s">
        <v>1222</v>
      </c>
      <c r="B4" s="429">
        <v>113.03</v>
      </c>
      <c r="C4" s="429">
        <v>77.97</v>
      </c>
      <c r="D4" s="429">
        <v>35.06</v>
      </c>
    </row>
    <row r="5" spans="1:4">
      <c r="A5" s="430" t="s">
        <v>1223</v>
      </c>
      <c r="B5" s="429">
        <v>107.91</v>
      </c>
      <c r="C5" s="429">
        <v>76.260000000000005</v>
      </c>
      <c r="D5" s="429">
        <v>31.65</v>
      </c>
    </row>
    <row r="6" spans="1:4">
      <c r="A6" s="430" t="s">
        <v>1224</v>
      </c>
      <c r="B6" s="429">
        <v>90.39</v>
      </c>
      <c r="C6" s="429">
        <v>69.27</v>
      </c>
      <c r="D6" s="429">
        <v>22.54</v>
      </c>
    </row>
    <row r="7" spans="1:4">
      <c r="A7" s="430" t="s">
        <v>1225</v>
      </c>
      <c r="B7" s="429">
        <v>84.71</v>
      </c>
      <c r="C7" s="429">
        <v>63.43</v>
      </c>
      <c r="D7" s="429">
        <v>21.11</v>
      </c>
    </row>
    <row r="8" spans="1:4">
      <c r="A8" s="430" t="s">
        <v>1226</v>
      </c>
      <c r="B8" s="429">
        <v>78.319999999999993</v>
      </c>
      <c r="C8" s="429">
        <v>62.16</v>
      </c>
      <c r="D8" s="429">
        <v>14.89</v>
      </c>
    </row>
    <row r="9" spans="1:4">
      <c r="A9" s="430" t="s">
        <v>1227</v>
      </c>
      <c r="B9" s="429">
        <v>64.17</v>
      </c>
      <c r="C9" s="429">
        <v>53.88</v>
      </c>
      <c r="D9" s="429">
        <v>10.29</v>
      </c>
    </row>
    <row r="10" spans="1:4" ht="15.75" thickBot="1">
      <c r="A10" s="431" t="s">
        <v>1228</v>
      </c>
      <c r="B10" s="577">
        <v>0.76</v>
      </c>
      <c r="C10" s="577">
        <v>0.45</v>
      </c>
      <c r="D10" s="577">
        <v>2.41</v>
      </c>
    </row>
    <row r="11" spans="1:4">
      <c r="A11" s="804" t="s">
        <v>1232</v>
      </c>
      <c r="B11" s="804"/>
      <c r="C11" s="804"/>
      <c r="D11" s="804"/>
    </row>
  </sheetData>
  <mergeCells count="2">
    <mergeCell ref="B2:D2"/>
    <mergeCell ref="A11:D11"/>
  </mergeCells>
  <pageMargins left="0.7" right="0.7" top="0.75" bottom="0.75" header="0.3" footer="0.3"/>
</worksheet>
</file>

<file path=xl/worksheets/sheet74.xml><?xml version="1.0" encoding="utf-8"?>
<worksheet xmlns="http://schemas.openxmlformats.org/spreadsheetml/2006/main" xmlns:r="http://schemas.openxmlformats.org/officeDocument/2006/relationships">
  <dimension ref="A1:E10"/>
  <sheetViews>
    <sheetView workbookViewId="0">
      <selection activeCell="G27" sqref="G27"/>
    </sheetView>
  </sheetViews>
  <sheetFormatPr baseColWidth="10" defaultRowHeight="15"/>
  <cols>
    <col min="1" max="1" width="29.7109375" customWidth="1"/>
  </cols>
  <sheetData>
    <row r="1" spans="1:5" ht="15.75" thickBot="1">
      <c r="A1" s="10" t="s">
        <v>1433</v>
      </c>
    </row>
    <row r="2" spans="1:5" ht="15.75" thickBot="1">
      <c r="A2" s="702" t="s">
        <v>1434</v>
      </c>
      <c r="B2" s="703" t="s">
        <v>1435</v>
      </c>
      <c r="C2" s="704" t="s">
        <v>1436</v>
      </c>
      <c r="D2" s="704" t="s">
        <v>1437</v>
      </c>
      <c r="E2" s="704" t="s">
        <v>1438</v>
      </c>
    </row>
    <row r="3" spans="1:5">
      <c r="A3" s="912" t="s">
        <v>1439</v>
      </c>
      <c r="B3" s="834" t="s">
        <v>1440</v>
      </c>
      <c r="C3" s="643">
        <v>0.92700000000000005</v>
      </c>
      <c r="D3" s="643">
        <v>0.91500000000000004</v>
      </c>
    </row>
    <row r="4" spans="1:5" ht="15.75" thickBot="1">
      <c r="A4" s="913"/>
      <c r="B4" s="914"/>
      <c r="C4" s="711" t="s">
        <v>1459</v>
      </c>
      <c r="D4" s="711" t="s">
        <v>1447</v>
      </c>
      <c r="E4" s="705"/>
    </row>
    <row r="5" spans="1:5">
      <c r="A5" s="915" t="s">
        <v>1441</v>
      </c>
      <c r="B5" s="846" t="s">
        <v>1442</v>
      </c>
      <c r="C5" s="643">
        <v>0.84399999999999997</v>
      </c>
      <c r="D5" s="643">
        <v>0.74399999999999999</v>
      </c>
      <c r="E5" s="643">
        <v>0.76800000000000002</v>
      </c>
    </row>
    <row r="6" spans="1:5" ht="15.75" thickBot="1">
      <c r="A6" s="916"/>
      <c r="B6" s="917"/>
      <c r="C6" s="712" t="s">
        <v>1460</v>
      </c>
      <c r="D6" s="712" t="s">
        <v>1461</v>
      </c>
      <c r="E6" s="712" t="s">
        <v>1463</v>
      </c>
    </row>
    <row r="7" spans="1:5">
      <c r="A7" s="912" t="s">
        <v>1443</v>
      </c>
      <c r="B7" s="834" t="s">
        <v>1444</v>
      </c>
      <c r="C7" s="706"/>
      <c r="D7" s="707">
        <v>-2.9780000000000002</v>
      </c>
      <c r="E7" s="706"/>
    </row>
    <row r="8" spans="1:5" ht="15.75" thickBot="1">
      <c r="A8" s="913"/>
      <c r="B8" s="914"/>
      <c r="C8" s="705"/>
      <c r="D8" s="711" t="s">
        <v>1462</v>
      </c>
      <c r="E8" s="705"/>
    </row>
    <row r="9" spans="1:5" ht="16.5" thickBot="1">
      <c r="A9" s="708"/>
      <c r="B9" s="709" t="s">
        <v>1445</v>
      </c>
      <c r="C9" s="710">
        <v>0.74239999999999995</v>
      </c>
      <c r="D9" s="710">
        <v>0.746</v>
      </c>
      <c r="E9" s="710">
        <v>0.68540000000000001</v>
      </c>
    </row>
    <row r="10" spans="1:5" ht="31.5" customHeight="1">
      <c r="A10" s="911" t="s">
        <v>1446</v>
      </c>
      <c r="B10" s="911"/>
      <c r="C10" s="911"/>
      <c r="D10" s="911"/>
      <c r="E10" s="911"/>
    </row>
  </sheetData>
  <mergeCells count="7">
    <mergeCell ref="A10:E10"/>
    <mergeCell ref="A3:A4"/>
    <mergeCell ref="B3:B4"/>
    <mergeCell ref="A5:A6"/>
    <mergeCell ref="B5:B6"/>
    <mergeCell ref="A7:A8"/>
    <mergeCell ref="B7:B8"/>
  </mergeCells>
  <pageMargins left="0.7" right="0.7" top="0.75" bottom="0.75" header="0.3" footer="0.3"/>
  <ignoredErrors>
    <ignoredError sqref="D4" numberStoredAsText="1"/>
  </ignoredErrors>
</worksheet>
</file>

<file path=xl/worksheets/sheet75.xml><?xml version="1.0" encoding="utf-8"?>
<worksheet xmlns="http://schemas.openxmlformats.org/spreadsheetml/2006/main" xmlns:r="http://schemas.openxmlformats.org/officeDocument/2006/relationships">
  <dimension ref="A1:B9"/>
  <sheetViews>
    <sheetView workbookViewId="0">
      <selection activeCell="G27" sqref="G27"/>
    </sheetView>
  </sheetViews>
  <sheetFormatPr baseColWidth="10" defaultRowHeight="15"/>
  <cols>
    <col min="1" max="1" width="87.28515625" customWidth="1"/>
    <col min="2" max="2" width="37.140625" customWidth="1"/>
  </cols>
  <sheetData>
    <row r="1" spans="1:2">
      <c r="A1" s="10" t="s">
        <v>1448</v>
      </c>
    </row>
    <row r="2" spans="1:2" ht="15.75" thickBot="1"/>
    <row r="3" spans="1:2">
      <c r="A3" s="155" t="s">
        <v>997</v>
      </c>
      <c r="B3" s="155" t="s">
        <v>998</v>
      </c>
    </row>
    <row r="4" spans="1:2" ht="38.25">
      <c r="A4" s="235" t="s">
        <v>999</v>
      </c>
      <c r="B4" s="235" t="s">
        <v>1000</v>
      </c>
    </row>
    <row r="5" spans="1:2" ht="63.75">
      <c r="A5" s="235" t="s">
        <v>1001</v>
      </c>
      <c r="B5" s="235" t="s">
        <v>1002</v>
      </c>
    </row>
    <row r="6" spans="1:2" ht="25.5">
      <c r="A6" s="235" t="s">
        <v>1003</v>
      </c>
      <c r="B6" s="235" t="s">
        <v>1004</v>
      </c>
    </row>
    <row r="7" spans="1:2" ht="25.5">
      <c r="A7" s="235" t="s">
        <v>1005</v>
      </c>
      <c r="B7" s="235" t="s">
        <v>1006</v>
      </c>
    </row>
    <row r="8" spans="1:2" ht="51.75" thickBot="1">
      <c r="A8" s="87" t="s">
        <v>1007</v>
      </c>
      <c r="B8" s="87" t="s">
        <v>1008</v>
      </c>
    </row>
    <row r="9" spans="1:2">
      <c r="A9" s="24" t="s">
        <v>1009</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dimension ref="A1:C9"/>
  <sheetViews>
    <sheetView workbookViewId="0">
      <selection activeCell="G27" sqref="G27"/>
    </sheetView>
  </sheetViews>
  <sheetFormatPr baseColWidth="10" defaultRowHeight="15"/>
  <cols>
    <col min="1" max="3" width="33.140625" customWidth="1"/>
  </cols>
  <sheetData>
    <row r="1" spans="1:3">
      <c r="A1" s="10" t="s">
        <v>1454</v>
      </c>
    </row>
    <row r="2" spans="1:3" ht="15.75" thickBot="1"/>
    <row r="3" spans="1:3" ht="38.25">
      <c r="A3" s="305" t="s">
        <v>1020</v>
      </c>
      <c r="B3" s="305" t="s">
        <v>1021</v>
      </c>
      <c r="C3" s="305" t="s">
        <v>1022</v>
      </c>
    </row>
    <row r="4" spans="1:3" ht="39">
      <c r="A4" s="432" t="s">
        <v>1010</v>
      </c>
      <c r="B4" s="433" t="s">
        <v>1011</v>
      </c>
      <c r="C4" s="433" t="s">
        <v>1012</v>
      </c>
    </row>
    <row r="5" spans="1:3" ht="39">
      <c r="A5" s="432" t="s">
        <v>1013</v>
      </c>
      <c r="B5" s="433" t="s">
        <v>1014</v>
      </c>
      <c r="C5" s="433" t="s">
        <v>1015</v>
      </c>
    </row>
    <row r="6" spans="1:3" ht="39.75" thickBot="1">
      <c r="A6" s="175" t="s">
        <v>1016</v>
      </c>
      <c r="B6" s="176" t="s">
        <v>1017</v>
      </c>
      <c r="C6" s="176" t="s">
        <v>1018</v>
      </c>
    </row>
    <row r="7" spans="1:3">
      <c r="A7" s="846" t="s">
        <v>1023</v>
      </c>
      <c r="B7" s="846"/>
      <c r="C7" s="846"/>
    </row>
    <row r="9" spans="1:3" s="2" customFormat="1" ht="12.75">
      <c r="A9" s="2" t="s">
        <v>1019</v>
      </c>
    </row>
  </sheetData>
  <mergeCells count="1">
    <mergeCell ref="A7:C7"/>
  </mergeCells>
  <pageMargins left="0.7" right="0.7" top="0.75" bottom="0.75" header="0.3" footer="0.3"/>
</worksheet>
</file>

<file path=xl/worksheets/sheet77.xml><?xml version="1.0" encoding="utf-8"?>
<worksheet xmlns="http://schemas.openxmlformats.org/spreadsheetml/2006/main" xmlns:r="http://schemas.openxmlformats.org/officeDocument/2006/relationships">
  <dimension ref="A1:D10"/>
  <sheetViews>
    <sheetView workbookViewId="0">
      <selection activeCell="G27" sqref="G27"/>
    </sheetView>
  </sheetViews>
  <sheetFormatPr baseColWidth="10" defaultRowHeight="15"/>
  <cols>
    <col min="1" max="1" width="20.42578125" customWidth="1"/>
    <col min="2" max="2" width="18.42578125" customWidth="1"/>
    <col min="3" max="3" width="12.140625" customWidth="1"/>
    <col min="4" max="4" width="18" customWidth="1"/>
  </cols>
  <sheetData>
    <row r="1" spans="1:4">
      <c r="A1" s="10" t="s">
        <v>1453</v>
      </c>
    </row>
    <row r="2" spans="1:4" ht="15.75" thickBot="1"/>
    <row r="3" spans="1:4" ht="38.25" customHeight="1">
      <c r="A3" s="307" t="s">
        <v>78</v>
      </c>
      <c r="B3" s="307" t="s">
        <v>1028</v>
      </c>
      <c r="C3" s="307" t="s">
        <v>1029</v>
      </c>
      <c r="D3" s="307" t="s">
        <v>1024</v>
      </c>
    </row>
    <row r="4" spans="1:4">
      <c r="A4" s="117" t="s">
        <v>498</v>
      </c>
      <c r="B4" s="239">
        <v>0.75</v>
      </c>
      <c r="C4" s="306">
        <v>2043</v>
      </c>
      <c r="D4" s="92" t="s">
        <v>1025</v>
      </c>
    </row>
    <row r="5" spans="1:4">
      <c r="A5" s="117" t="s">
        <v>499</v>
      </c>
      <c r="B5" s="92" t="s">
        <v>81</v>
      </c>
      <c r="C5" s="92" t="s">
        <v>81</v>
      </c>
      <c r="D5" s="92"/>
    </row>
    <row r="6" spans="1:4">
      <c r="A6" s="117" t="s">
        <v>500</v>
      </c>
      <c r="B6" s="92" t="s">
        <v>81</v>
      </c>
      <c r="C6" s="92" t="s">
        <v>81</v>
      </c>
      <c r="D6" s="92"/>
    </row>
    <row r="7" spans="1:4" ht="26.25">
      <c r="A7" s="117" t="s">
        <v>501</v>
      </c>
      <c r="B7" s="239">
        <v>0.78</v>
      </c>
      <c r="C7" s="306">
        <v>2582</v>
      </c>
      <c r="D7" s="92" t="s">
        <v>1026</v>
      </c>
    </row>
    <row r="8" spans="1:4">
      <c r="A8" s="117" t="s">
        <v>502</v>
      </c>
      <c r="B8" s="92">
        <v>62</v>
      </c>
      <c r="C8" s="306">
        <v>1638</v>
      </c>
      <c r="D8" s="92" t="s">
        <v>1025</v>
      </c>
    </row>
    <row r="9" spans="1:4" ht="27" thickBot="1">
      <c r="A9" s="26" t="s">
        <v>503</v>
      </c>
      <c r="B9" s="142">
        <v>0.44</v>
      </c>
      <c r="C9" s="118">
        <v>932</v>
      </c>
      <c r="D9" s="118" t="s">
        <v>1027</v>
      </c>
    </row>
    <row r="10" spans="1:4" ht="42.75" customHeight="1">
      <c r="A10" s="828" t="s">
        <v>1030</v>
      </c>
      <c r="B10" s="828"/>
      <c r="C10" s="828"/>
      <c r="D10" s="828"/>
    </row>
  </sheetData>
  <mergeCells count="1">
    <mergeCell ref="A10:D10"/>
  </mergeCells>
  <pageMargins left="0.7" right="0.7" top="0.75" bottom="0.75" header="0.3" footer="0.3"/>
</worksheet>
</file>

<file path=xl/worksheets/sheet78.xml><?xml version="1.0" encoding="utf-8"?>
<worksheet xmlns="http://schemas.openxmlformats.org/spreadsheetml/2006/main" xmlns:r="http://schemas.openxmlformats.org/officeDocument/2006/relationships">
  <dimension ref="A1:D13"/>
  <sheetViews>
    <sheetView workbookViewId="0">
      <selection activeCell="G27" sqref="G27"/>
    </sheetView>
  </sheetViews>
  <sheetFormatPr baseColWidth="10" defaultRowHeight="15"/>
  <cols>
    <col min="2" max="4" width="46.28515625" customWidth="1"/>
  </cols>
  <sheetData>
    <row r="1" spans="1:4">
      <c r="A1" s="10" t="s">
        <v>1452</v>
      </c>
    </row>
    <row r="2" spans="1:4" ht="15.75" thickBot="1"/>
    <row r="3" spans="1:4">
      <c r="A3" s="134" t="s">
        <v>78</v>
      </c>
      <c r="B3" s="116" t="s">
        <v>1068</v>
      </c>
      <c r="C3" s="116" t="s">
        <v>1069</v>
      </c>
      <c r="D3" s="116" t="s">
        <v>1070</v>
      </c>
    </row>
    <row r="4" spans="1:4" ht="51.75">
      <c r="A4" s="309" t="s">
        <v>498</v>
      </c>
      <c r="B4" s="96" t="s">
        <v>1071</v>
      </c>
      <c r="C4" s="119" t="s">
        <v>1072</v>
      </c>
      <c r="D4" s="96" t="s">
        <v>1073</v>
      </c>
    </row>
    <row r="5" spans="1:4" ht="51.75">
      <c r="A5" s="310" t="s">
        <v>499</v>
      </c>
      <c r="B5" s="68" t="s">
        <v>1074</v>
      </c>
      <c r="C5" s="170" t="s">
        <v>1072</v>
      </c>
      <c r="D5" s="68" t="s">
        <v>1075</v>
      </c>
    </row>
    <row r="6" spans="1:4" ht="26.25">
      <c r="A6" s="919" t="s">
        <v>500</v>
      </c>
      <c r="B6" s="96" t="s">
        <v>1076</v>
      </c>
      <c r="C6" s="858" t="s">
        <v>1072</v>
      </c>
      <c r="D6" s="858" t="s">
        <v>81</v>
      </c>
    </row>
    <row r="7" spans="1:4" ht="26.25">
      <c r="A7" s="920"/>
      <c r="B7" s="67" t="s">
        <v>1077</v>
      </c>
      <c r="C7" s="848"/>
      <c r="D7" s="848"/>
    </row>
    <row r="8" spans="1:4" ht="26.25">
      <c r="A8" s="918" t="s">
        <v>1078</v>
      </c>
      <c r="B8" s="96" t="s">
        <v>1079</v>
      </c>
      <c r="C8" s="816" t="s">
        <v>1080</v>
      </c>
      <c r="D8" s="816" t="s">
        <v>1081</v>
      </c>
    </row>
    <row r="9" spans="1:4" ht="26.25">
      <c r="A9" s="918"/>
      <c r="B9" s="68" t="s">
        <v>1077</v>
      </c>
      <c r="C9" s="817"/>
      <c r="D9" s="817"/>
    </row>
    <row r="10" spans="1:4" ht="26.25">
      <c r="A10" s="918" t="s">
        <v>502</v>
      </c>
      <c r="B10" s="96" t="s">
        <v>1082</v>
      </c>
      <c r="C10" s="816" t="s">
        <v>1083</v>
      </c>
      <c r="D10" s="858" t="s">
        <v>81</v>
      </c>
    </row>
    <row r="11" spans="1:4" ht="26.25">
      <c r="A11" s="918"/>
      <c r="B11" s="68" t="s">
        <v>1077</v>
      </c>
      <c r="C11" s="817"/>
      <c r="D11" s="848"/>
    </row>
    <row r="12" spans="1:4" ht="15.75" thickBot="1">
      <c r="A12" s="241" t="s">
        <v>503</v>
      </c>
      <c r="B12" s="63" t="s">
        <v>1084</v>
      </c>
      <c r="C12" s="63" t="s">
        <v>1085</v>
      </c>
      <c r="D12" s="118" t="s">
        <v>81</v>
      </c>
    </row>
    <row r="13" spans="1:4">
      <c r="A13" s="871" t="s">
        <v>1086</v>
      </c>
      <c r="B13" s="871"/>
      <c r="C13" s="871"/>
      <c r="D13" s="871"/>
    </row>
  </sheetData>
  <mergeCells count="10">
    <mergeCell ref="A10:A11"/>
    <mergeCell ref="C10:C11"/>
    <mergeCell ref="D10:D11"/>
    <mergeCell ref="A13:D13"/>
    <mergeCell ref="A6:A7"/>
    <mergeCell ref="C6:C7"/>
    <mergeCell ref="D6:D7"/>
    <mergeCell ref="A8:A9"/>
    <mergeCell ref="C8:C9"/>
    <mergeCell ref="D8:D9"/>
  </mergeCells>
  <pageMargins left="0.7" right="0.7" top="0.75" bottom="0.75" header="0.3" footer="0.3"/>
</worksheet>
</file>

<file path=xl/worksheets/sheet79.xml><?xml version="1.0" encoding="utf-8"?>
<worksheet xmlns="http://schemas.openxmlformats.org/spreadsheetml/2006/main" xmlns:r="http://schemas.openxmlformats.org/officeDocument/2006/relationships">
  <dimension ref="A1:H26"/>
  <sheetViews>
    <sheetView workbookViewId="0">
      <selection activeCell="G27" sqref="G27"/>
    </sheetView>
  </sheetViews>
  <sheetFormatPr baseColWidth="10" defaultRowHeight="15"/>
  <cols>
    <col min="2" max="2" width="55.42578125" customWidth="1"/>
    <col min="3" max="8" width="5.140625" style="169" customWidth="1"/>
  </cols>
  <sheetData>
    <row r="1" spans="1:8">
      <c r="A1" s="10" t="s">
        <v>1451</v>
      </c>
    </row>
    <row r="2" spans="1:8" ht="15.75" thickBot="1"/>
    <row r="3" spans="1:8" ht="15.75" thickBot="1">
      <c r="A3" s="311" t="s">
        <v>1087</v>
      </c>
      <c r="B3" s="311" t="s">
        <v>1088</v>
      </c>
      <c r="C3" s="320" t="s">
        <v>1089</v>
      </c>
      <c r="D3" s="320" t="s">
        <v>1090</v>
      </c>
      <c r="E3" s="320" t="s">
        <v>1091</v>
      </c>
      <c r="F3" s="320" t="s">
        <v>1092</v>
      </c>
      <c r="G3" s="320" t="s">
        <v>1093</v>
      </c>
      <c r="H3" s="320" t="s">
        <v>1094</v>
      </c>
    </row>
    <row r="4" spans="1:8" ht="24">
      <c r="A4" s="312">
        <v>3003</v>
      </c>
      <c r="B4" s="313" t="s">
        <v>1095</v>
      </c>
      <c r="C4" s="321"/>
      <c r="D4" s="321"/>
      <c r="E4" s="321"/>
      <c r="F4" s="321"/>
      <c r="G4" s="321"/>
      <c r="H4" s="321"/>
    </row>
    <row r="5" spans="1:8" ht="36">
      <c r="A5" s="312" t="s">
        <v>1096</v>
      </c>
      <c r="B5" s="314" t="s">
        <v>1097</v>
      </c>
      <c r="C5" s="322" t="s">
        <v>793</v>
      </c>
      <c r="D5" s="322" t="s">
        <v>793</v>
      </c>
      <c r="E5" s="322" t="s">
        <v>793</v>
      </c>
      <c r="F5" s="322" t="s">
        <v>793</v>
      </c>
      <c r="G5" s="322" t="s">
        <v>793</v>
      </c>
      <c r="H5" s="322" t="s">
        <v>793</v>
      </c>
    </row>
    <row r="6" spans="1:8">
      <c r="A6" s="312" t="s">
        <v>1098</v>
      </c>
      <c r="B6" s="314" t="s">
        <v>1099</v>
      </c>
      <c r="C6" s="322" t="s">
        <v>793</v>
      </c>
      <c r="D6" s="322" t="s">
        <v>793</v>
      </c>
      <c r="E6" s="322" t="s">
        <v>793</v>
      </c>
      <c r="F6" s="322" t="s">
        <v>793</v>
      </c>
      <c r="G6" s="322" t="s">
        <v>793</v>
      </c>
      <c r="H6" s="322" t="s">
        <v>793</v>
      </c>
    </row>
    <row r="7" spans="1:8" ht="24">
      <c r="A7" s="312" t="s">
        <v>1100</v>
      </c>
      <c r="B7" s="314" t="s">
        <v>1101</v>
      </c>
      <c r="C7" s="322" t="s">
        <v>793</v>
      </c>
      <c r="D7" s="322" t="s">
        <v>793</v>
      </c>
      <c r="E7" s="322" t="s">
        <v>793</v>
      </c>
      <c r="F7" s="322" t="s">
        <v>793</v>
      </c>
      <c r="G7" s="322" t="s">
        <v>793</v>
      </c>
      <c r="H7" s="322" t="s">
        <v>793</v>
      </c>
    </row>
    <row r="8" spans="1:8" ht="24">
      <c r="A8" s="312" t="s">
        <v>1102</v>
      </c>
      <c r="B8" s="314" t="s">
        <v>1103</v>
      </c>
      <c r="C8" s="322" t="s">
        <v>793</v>
      </c>
      <c r="D8" s="322" t="s">
        <v>793</v>
      </c>
      <c r="E8" s="322" t="s">
        <v>793</v>
      </c>
      <c r="F8" s="322" t="s">
        <v>793</v>
      </c>
      <c r="G8" s="322" t="s">
        <v>793</v>
      </c>
      <c r="H8" s="322" t="s">
        <v>793</v>
      </c>
    </row>
    <row r="9" spans="1:8" ht="24">
      <c r="A9" s="312" t="s">
        <v>1104</v>
      </c>
      <c r="B9" s="314" t="s">
        <v>1105</v>
      </c>
      <c r="C9" s="322" t="s">
        <v>793</v>
      </c>
      <c r="D9" s="322" t="s">
        <v>793</v>
      </c>
      <c r="E9" s="322" t="s">
        <v>793</v>
      </c>
      <c r="F9" s="322" t="s">
        <v>793</v>
      </c>
      <c r="G9" s="322" t="s">
        <v>793</v>
      </c>
      <c r="H9" s="322" t="s">
        <v>793</v>
      </c>
    </row>
    <row r="10" spans="1:8">
      <c r="A10" s="312" t="s">
        <v>1106</v>
      </c>
      <c r="B10" s="314" t="s">
        <v>1107</v>
      </c>
      <c r="C10" s="322" t="s">
        <v>793</v>
      </c>
      <c r="D10" s="322" t="s">
        <v>793</v>
      </c>
      <c r="E10" s="322" t="s">
        <v>793</v>
      </c>
      <c r="F10" s="322" t="s">
        <v>793</v>
      </c>
      <c r="G10" s="322" t="s">
        <v>793</v>
      </c>
      <c r="H10" s="322" t="s">
        <v>793</v>
      </c>
    </row>
    <row r="11" spans="1:8">
      <c r="A11" s="312" t="s">
        <v>1108</v>
      </c>
      <c r="B11" s="314" t="s">
        <v>1109</v>
      </c>
      <c r="C11" s="322" t="s">
        <v>793</v>
      </c>
      <c r="D11" s="322" t="s">
        <v>793</v>
      </c>
      <c r="E11" s="322" t="s">
        <v>793</v>
      </c>
      <c r="F11" s="322" t="s">
        <v>793</v>
      </c>
      <c r="G11" s="322" t="s">
        <v>793</v>
      </c>
      <c r="H11" s="322" t="s">
        <v>793</v>
      </c>
    </row>
    <row r="12" spans="1:8" ht="15.75" thickBot="1">
      <c r="A12" s="315" t="s">
        <v>1110</v>
      </c>
      <c r="B12" s="316" t="s">
        <v>1111</v>
      </c>
      <c r="C12" s="323" t="s">
        <v>793</v>
      </c>
      <c r="D12" s="323" t="s">
        <v>793</v>
      </c>
      <c r="E12" s="323" t="s">
        <v>793</v>
      </c>
      <c r="F12" s="323" t="s">
        <v>793</v>
      </c>
      <c r="G12" s="323" t="s">
        <v>793</v>
      </c>
      <c r="H12" s="323" t="s">
        <v>793</v>
      </c>
    </row>
    <row r="13" spans="1:8" ht="15.75" thickBot="1">
      <c r="A13" s="205"/>
      <c r="B13" s="205"/>
      <c r="C13" s="324"/>
      <c r="D13" s="324"/>
      <c r="E13" s="324"/>
      <c r="F13" s="324"/>
      <c r="G13" s="324"/>
      <c r="H13" s="324"/>
    </row>
    <row r="14" spans="1:8" ht="15.75" thickBot="1">
      <c r="A14" s="317" t="s">
        <v>1087</v>
      </c>
      <c r="B14" s="317" t="s">
        <v>1088</v>
      </c>
      <c r="C14" s="277" t="s">
        <v>1089</v>
      </c>
      <c r="D14" s="277" t="s">
        <v>1090</v>
      </c>
      <c r="E14" s="277" t="s">
        <v>1091</v>
      </c>
      <c r="F14" s="277" t="s">
        <v>1092</v>
      </c>
      <c r="G14" s="277" t="s">
        <v>1093</v>
      </c>
      <c r="H14" s="277" t="s">
        <v>1094</v>
      </c>
    </row>
    <row r="15" spans="1:8">
      <c r="A15" s="312">
        <v>3004</v>
      </c>
      <c r="B15" s="313" t="s">
        <v>1112</v>
      </c>
      <c r="C15" s="321"/>
      <c r="D15" s="321"/>
      <c r="E15" s="321"/>
      <c r="F15" s="321"/>
      <c r="G15" s="321"/>
      <c r="H15" s="321"/>
    </row>
    <row r="16" spans="1:8" ht="36">
      <c r="A16" s="312" t="s">
        <v>1113</v>
      </c>
      <c r="B16" s="314" t="s">
        <v>1114</v>
      </c>
      <c r="C16" s="322" t="s">
        <v>793</v>
      </c>
      <c r="D16" s="325">
        <v>5</v>
      </c>
      <c r="E16" s="325">
        <v>5</v>
      </c>
      <c r="F16" s="322" t="s">
        <v>793</v>
      </c>
      <c r="G16" s="322" t="s">
        <v>793</v>
      </c>
      <c r="H16" s="322" t="s">
        <v>793</v>
      </c>
    </row>
    <row r="17" spans="1:8">
      <c r="A17" s="312" t="s">
        <v>1115</v>
      </c>
      <c r="B17" s="314" t="s">
        <v>1099</v>
      </c>
      <c r="C17" s="322" t="s">
        <v>793</v>
      </c>
      <c r="D17" s="325">
        <v>5</v>
      </c>
      <c r="E17" s="325">
        <v>5</v>
      </c>
      <c r="F17" s="322" t="s">
        <v>793</v>
      </c>
      <c r="G17" s="322" t="s">
        <v>793</v>
      </c>
      <c r="H17" s="322" t="s">
        <v>793</v>
      </c>
    </row>
    <row r="18" spans="1:8" ht="24">
      <c r="A18" s="312" t="s">
        <v>1116</v>
      </c>
      <c r="B18" s="314" t="s">
        <v>1101</v>
      </c>
      <c r="C18" s="322" t="s">
        <v>793</v>
      </c>
      <c r="D18" s="325">
        <v>5</v>
      </c>
      <c r="E18" s="325">
        <v>5</v>
      </c>
      <c r="F18" s="322" t="s">
        <v>793</v>
      </c>
      <c r="G18" s="322" t="s">
        <v>793</v>
      </c>
      <c r="H18" s="322" t="s">
        <v>793</v>
      </c>
    </row>
    <row r="19" spans="1:8" ht="24">
      <c r="A19" s="312" t="s">
        <v>1117</v>
      </c>
      <c r="B19" s="314" t="s">
        <v>1118</v>
      </c>
      <c r="C19" s="322" t="s">
        <v>793</v>
      </c>
      <c r="D19" s="325">
        <v>5</v>
      </c>
      <c r="E19" s="325">
        <v>5</v>
      </c>
      <c r="F19" s="322" t="s">
        <v>793</v>
      </c>
      <c r="G19" s="322" t="s">
        <v>793</v>
      </c>
      <c r="H19" s="322" t="s">
        <v>793</v>
      </c>
    </row>
    <row r="20" spans="1:8" ht="24">
      <c r="A20" s="312" t="s">
        <v>1119</v>
      </c>
      <c r="B20" s="314" t="s">
        <v>1103</v>
      </c>
      <c r="C20" s="322" t="s">
        <v>793</v>
      </c>
      <c r="D20" s="325">
        <v>5</v>
      </c>
      <c r="E20" s="325">
        <v>5</v>
      </c>
      <c r="F20" s="322" t="s">
        <v>793</v>
      </c>
      <c r="G20" s="322" t="s">
        <v>793</v>
      </c>
      <c r="H20" s="322" t="s">
        <v>793</v>
      </c>
    </row>
    <row r="21" spans="1:8" ht="24">
      <c r="A21" s="312" t="s">
        <v>1120</v>
      </c>
      <c r="B21" s="314" t="s">
        <v>1105</v>
      </c>
      <c r="C21" s="322" t="s">
        <v>793</v>
      </c>
      <c r="D21" s="325">
        <v>5</v>
      </c>
      <c r="E21" s="325">
        <v>5</v>
      </c>
      <c r="F21" s="322" t="s">
        <v>793</v>
      </c>
      <c r="G21" s="322" t="s">
        <v>793</v>
      </c>
      <c r="H21" s="322" t="s">
        <v>793</v>
      </c>
    </row>
    <row r="22" spans="1:8" ht="24">
      <c r="A22" s="312" t="s">
        <v>1121</v>
      </c>
      <c r="B22" s="314" t="s">
        <v>1122</v>
      </c>
      <c r="C22" s="322" t="s">
        <v>793</v>
      </c>
      <c r="D22" s="325">
        <v>5</v>
      </c>
      <c r="E22" s="325">
        <v>5</v>
      </c>
      <c r="F22" s="322" t="s">
        <v>793</v>
      </c>
      <c r="G22" s="322" t="s">
        <v>793</v>
      </c>
      <c r="H22" s="322" t="s">
        <v>793</v>
      </c>
    </row>
    <row r="23" spans="1:8">
      <c r="A23" s="312" t="s">
        <v>1123</v>
      </c>
      <c r="B23" s="314" t="s">
        <v>1107</v>
      </c>
      <c r="C23" s="322" t="s">
        <v>793</v>
      </c>
      <c r="D23" s="325">
        <v>5</v>
      </c>
      <c r="E23" s="325" t="s">
        <v>793</v>
      </c>
      <c r="F23" s="322" t="s">
        <v>793</v>
      </c>
      <c r="G23" s="322" t="s">
        <v>793</v>
      </c>
      <c r="H23" s="322" t="s">
        <v>793</v>
      </c>
    </row>
    <row r="24" spans="1:8">
      <c r="A24" s="312" t="s">
        <v>1124</v>
      </c>
      <c r="B24" s="314" t="s">
        <v>1109</v>
      </c>
      <c r="C24" s="322" t="s">
        <v>793</v>
      </c>
      <c r="D24" s="325">
        <v>5</v>
      </c>
      <c r="E24" s="325" t="s">
        <v>793</v>
      </c>
      <c r="F24" s="322" t="s">
        <v>793</v>
      </c>
      <c r="G24" s="322" t="s">
        <v>793</v>
      </c>
      <c r="H24" s="322" t="s">
        <v>793</v>
      </c>
    </row>
    <row r="25" spans="1:8" ht="15.75" thickBot="1">
      <c r="A25" s="318" t="s">
        <v>1125</v>
      </c>
      <c r="B25" s="319" t="s">
        <v>1111</v>
      </c>
      <c r="C25" s="284" t="s">
        <v>793</v>
      </c>
      <c r="D25" s="265">
        <v>5</v>
      </c>
      <c r="E25" s="265" t="s">
        <v>793</v>
      </c>
      <c r="F25" s="284" t="s">
        <v>793</v>
      </c>
      <c r="G25" s="284" t="s">
        <v>793</v>
      </c>
      <c r="H25" s="284" t="s">
        <v>793</v>
      </c>
    </row>
    <row r="26" spans="1:8" ht="39.75" customHeight="1">
      <c r="A26" s="904" t="s">
        <v>1126</v>
      </c>
      <c r="B26" s="904"/>
      <c r="C26" s="904"/>
      <c r="D26" s="904"/>
      <c r="E26" s="904"/>
      <c r="F26" s="904"/>
      <c r="G26" s="904"/>
      <c r="H26" s="904"/>
    </row>
  </sheetData>
  <mergeCells count="1">
    <mergeCell ref="A26:H2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28"/>
  <sheetViews>
    <sheetView workbookViewId="0">
      <selection activeCell="G27" sqref="G27"/>
    </sheetView>
  </sheetViews>
  <sheetFormatPr baseColWidth="10" defaultRowHeight="15"/>
  <cols>
    <col min="1" max="1" width="21" customWidth="1"/>
  </cols>
  <sheetData>
    <row r="1" spans="1:1">
      <c r="A1" s="10" t="s">
        <v>1372</v>
      </c>
    </row>
    <row r="17" spans="1:8" ht="15.75" thickBot="1">
      <c r="A17" s="493" t="s">
        <v>1371</v>
      </c>
    </row>
    <row r="18" spans="1:8" ht="25.5">
      <c r="A18" s="647" t="s">
        <v>1282</v>
      </c>
      <c r="B18" s="647" t="s">
        <v>491</v>
      </c>
      <c r="C18" s="647" t="s">
        <v>492</v>
      </c>
      <c r="D18" s="647" t="s">
        <v>493</v>
      </c>
      <c r="E18" s="647" t="s">
        <v>494</v>
      </c>
      <c r="F18" s="647" t="s">
        <v>495</v>
      </c>
      <c r="G18" s="647" t="s">
        <v>496</v>
      </c>
      <c r="H18" s="647" t="s">
        <v>497</v>
      </c>
    </row>
    <row r="19" spans="1:8">
      <c r="A19" s="490" t="s">
        <v>498</v>
      </c>
      <c r="B19" s="483">
        <v>73.8</v>
      </c>
      <c r="C19" s="483">
        <v>74.8</v>
      </c>
      <c r="D19" s="483">
        <v>76.2</v>
      </c>
      <c r="E19" s="483">
        <v>77.3</v>
      </c>
      <c r="F19" s="483">
        <v>78.099999999999994</v>
      </c>
      <c r="G19" s="484">
        <v>78.8</v>
      </c>
      <c r="H19" s="483">
        <v>79.400000000000006</v>
      </c>
    </row>
    <row r="20" spans="1:8">
      <c r="A20" s="491" t="s">
        <v>1275</v>
      </c>
      <c r="B20" s="478">
        <v>70.8</v>
      </c>
      <c r="C20" s="478">
        <v>71.900000000000006</v>
      </c>
      <c r="D20" s="478">
        <v>72.5</v>
      </c>
      <c r="E20" s="478">
        <v>73.8</v>
      </c>
      <c r="F20" s="478">
        <v>74.7</v>
      </c>
      <c r="G20" s="479">
        <v>75.599999999999994</v>
      </c>
      <c r="H20" s="478">
        <v>76.3</v>
      </c>
    </row>
    <row r="21" spans="1:8">
      <c r="A21" s="491" t="s">
        <v>502</v>
      </c>
      <c r="B21" s="478">
        <v>59.5</v>
      </c>
      <c r="C21" s="478">
        <v>62.2</v>
      </c>
      <c r="D21" s="478">
        <v>66.099999999999994</v>
      </c>
      <c r="E21" s="478">
        <v>68.400000000000006</v>
      </c>
      <c r="F21" s="478">
        <v>70.8</v>
      </c>
      <c r="G21" s="479">
        <v>72.900000000000006</v>
      </c>
      <c r="H21" s="478">
        <v>74.5</v>
      </c>
    </row>
    <row r="22" spans="1:8">
      <c r="A22" s="491" t="s">
        <v>501</v>
      </c>
      <c r="B22" s="478">
        <v>61.4</v>
      </c>
      <c r="C22" s="478">
        <v>65.2</v>
      </c>
      <c r="D22" s="478">
        <v>67.3</v>
      </c>
      <c r="E22" s="478">
        <v>69.599999999999994</v>
      </c>
      <c r="F22" s="478">
        <v>70.900000000000006</v>
      </c>
      <c r="G22" s="479">
        <v>72.099999999999994</v>
      </c>
      <c r="H22" s="478">
        <v>73.099999999999994</v>
      </c>
    </row>
    <row r="23" spans="1:8">
      <c r="A23" s="491" t="s">
        <v>499</v>
      </c>
      <c r="B23" s="478">
        <v>56.8</v>
      </c>
      <c r="C23" s="478">
        <v>63.1</v>
      </c>
      <c r="D23" s="478">
        <v>68</v>
      </c>
      <c r="E23" s="478">
        <v>69</v>
      </c>
      <c r="F23" s="478">
        <v>70.099999999999994</v>
      </c>
      <c r="G23" s="479">
        <v>71.400000000000006</v>
      </c>
      <c r="H23" s="478">
        <v>72.5</v>
      </c>
    </row>
    <row r="24" spans="1:8">
      <c r="A24" s="492" t="s">
        <v>500</v>
      </c>
      <c r="B24" s="487">
        <v>58.3</v>
      </c>
      <c r="C24" s="487">
        <v>60.9</v>
      </c>
      <c r="D24" s="487">
        <v>63.6</v>
      </c>
      <c r="E24" s="487">
        <v>66.3</v>
      </c>
      <c r="F24" s="487">
        <v>68.900000000000006</v>
      </c>
      <c r="G24" s="488">
        <v>70.2</v>
      </c>
      <c r="H24" s="487">
        <v>71.400000000000006</v>
      </c>
    </row>
    <row r="25" spans="1:8">
      <c r="A25" s="485" t="s">
        <v>1280</v>
      </c>
      <c r="B25" s="486">
        <v>63.43333333333333</v>
      </c>
      <c r="C25" s="486">
        <v>66.350000000000009</v>
      </c>
      <c r="D25" s="486">
        <v>68.949999999999989</v>
      </c>
      <c r="E25" s="486">
        <v>70.733333333333334</v>
      </c>
      <c r="F25" s="486">
        <v>72.25</v>
      </c>
      <c r="G25" s="486">
        <v>73.5</v>
      </c>
      <c r="H25" s="486">
        <v>74.533333333333331</v>
      </c>
    </row>
    <row r="26" spans="1:8">
      <c r="A26" s="477" t="s">
        <v>504</v>
      </c>
      <c r="B26" s="478">
        <v>72.900000000000006</v>
      </c>
      <c r="C26" s="478">
        <v>74</v>
      </c>
      <c r="D26" s="478">
        <v>74.099999999999994</v>
      </c>
      <c r="E26" s="478">
        <v>75</v>
      </c>
      <c r="F26" s="478">
        <v>75.8</v>
      </c>
      <c r="G26" s="478">
        <v>77.099999999999994</v>
      </c>
      <c r="H26" s="478">
        <v>78</v>
      </c>
    </row>
    <row r="27" spans="1:8">
      <c r="A27" s="477" t="s">
        <v>508</v>
      </c>
      <c r="B27" s="478">
        <v>65.2</v>
      </c>
      <c r="C27" s="478">
        <v>67.099999999999994</v>
      </c>
      <c r="D27" s="478">
        <v>68.900000000000006</v>
      </c>
      <c r="E27" s="478">
        <v>70.7</v>
      </c>
      <c r="F27" s="478">
        <v>72.099999999999994</v>
      </c>
      <c r="G27" s="478">
        <v>73.400000000000006</v>
      </c>
      <c r="H27" s="478">
        <v>74.5</v>
      </c>
    </row>
    <row r="28" spans="1:8" ht="15.75" thickBot="1">
      <c r="A28" s="481" t="s">
        <v>505</v>
      </c>
      <c r="B28" s="482">
        <v>61.7</v>
      </c>
      <c r="C28" s="482">
        <v>63.2</v>
      </c>
      <c r="D28" s="482">
        <v>64</v>
      </c>
      <c r="E28" s="482">
        <v>65.2</v>
      </c>
      <c r="F28" s="482">
        <v>66.400000000000006</v>
      </c>
      <c r="G28" s="482">
        <v>67.599999999999994</v>
      </c>
      <c r="H28" s="482">
        <v>68.900000000000006</v>
      </c>
    </row>
  </sheetData>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dimension ref="A1:F33"/>
  <sheetViews>
    <sheetView workbookViewId="0">
      <selection activeCell="G27" sqref="G27"/>
    </sheetView>
  </sheetViews>
  <sheetFormatPr baseColWidth="10" defaultRowHeight="15"/>
  <cols>
    <col min="1" max="1" width="19.140625" customWidth="1"/>
  </cols>
  <sheetData>
    <row r="1" spans="1:6" ht="15.75" thickBot="1">
      <c r="A1" s="10" t="s">
        <v>1450</v>
      </c>
    </row>
    <row r="2" spans="1:6" ht="39">
      <c r="A2" s="434"/>
      <c r="B2" s="435" t="s">
        <v>1135</v>
      </c>
      <c r="C2" s="435" t="s">
        <v>776</v>
      </c>
      <c r="D2" s="435" t="s">
        <v>1233</v>
      </c>
      <c r="E2" s="435" t="s">
        <v>1234</v>
      </c>
      <c r="F2" s="435" t="s">
        <v>65</v>
      </c>
    </row>
    <row r="3" spans="1:6">
      <c r="A3" s="922" t="s">
        <v>1235</v>
      </c>
      <c r="B3" s="436">
        <v>12840</v>
      </c>
      <c r="C3" s="436">
        <v>3379</v>
      </c>
      <c r="D3" s="436">
        <v>7990</v>
      </c>
      <c r="E3" s="436">
        <v>17953</v>
      </c>
      <c r="F3" s="436">
        <v>42255</v>
      </c>
    </row>
    <row r="4" spans="1:6">
      <c r="A4" s="922"/>
      <c r="B4" s="437">
        <v>0.3</v>
      </c>
      <c r="C4" s="437">
        <v>0.08</v>
      </c>
      <c r="D4" s="437">
        <v>0.19</v>
      </c>
      <c r="E4" s="437">
        <v>0.42</v>
      </c>
      <c r="F4" s="438"/>
    </row>
    <row r="5" spans="1:6">
      <c r="A5" s="922" t="s">
        <v>1236</v>
      </c>
      <c r="B5" s="436">
        <v>12260</v>
      </c>
      <c r="C5" s="436">
        <v>3583</v>
      </c>
      <c r="D5" s="436">
        <v>14084</v>
      </c>
      <c r="E5" s="436">
        <v>9296</v>
      </c>
      <c r="F5" s="436">
        <v>39382</v>
      </c>
    </row>
    <row r="6" spans="1:6">
      <c r="A6" s="922"/>
      <c r="B6" s="437">
        <v>0.31</v>
      </c>
      <c r="C6" s="437">
        <v>0.09</v>
      </c>
      <c r="D6" s="437">
        <v>0.36</v>
      </c>
      <c r="E6" s="437">
        <v>0.24</v>
      </c>
      <c r="F6" s="439"/>
    </row>
    <row r="7" spans="1:6">
      <c r="A7" s="922" t="s">
        <v>1237</v>
      </c>
      <c r="B7" s="436">
        <v>2072</v>
      </c>
      <c r="C7" s="436">
        <v>2670</v>
      </c>
      <c r="D7" s="436">
        <v>8228</v>
      </c>
      <c r="E7" s="436">
        <v>20913</v>
      </c>
      <c r="F7" s="436">
        <v>34067</v>
      </c>
    </row>
    <row r="8" spans="1:6">
      <c r="A8" s="922"/>
      <c r="B8" s="437">
        <v>0.06</v>
      </c>
      <c r="C8" s="437">
        <v>0.08</v>
      </c>
      <c r="D8" s="437">
        <v>0.24</v>
      </c>
      <c r="E8" s="437">
        <v>0.61</v>
      </c>
      <c r="F8" s="438"/>
    </row>
    <row r="9" spans="1:6">
      <c r="A9" s="922" t="s">
        <v>1238</v>
      </c>
      <c r="B9" s="436">
        <v>11322</v>
      </c>
      <c r="C9" s="436">
        <v>3970</v>
      </c>
      <c r="D9" s="436">
        <v>2355</v>
      </c>
      <c r="E9" s="436">
        <v>10644</v>
      </c>
      <c r="F9" s="436">
        <v>30693</v>
      </c>
    </row>
    <row r="10" spans="1:6">
      <c r="A10" s="922"/>
      <c r="B10" s="437">
        <v>0.37</v>
      </c>
      <c r="C10" s="437">
        <v>0.13</v>
      </c>
      <c r="D10" s="437">
        <v>0.08</v>
      </c>
      <c r="E10" s="437">
        <v>0.35</v>
      </c>
      <c r="F10" s="439"/>
    </row>
    <row r="11" spans="1:6">
      <c r="A11" s="922" t="s">
        <v>1239</v>
      </c>
      <c r="B11" s="436">
        <v>2226</v>
      </c>
      <c r="C11" s="436">
        <v>3552</v>
      </c>
      <c r="D11" s="436">
        <v>9463</v>
      </c>
      <c r="E11" s="436">
        <v>12342</v>
      </c>
      <c r="F11" s="436">
        <v>29849</v>
      </c>
    </row>
    <row r="12" spans="1:6">
      <c r="A12" s="922"/>
      <c r="B12" s="437">
        <v>7.0000000000000007E-2</v>
      </c>
      <c r="C12" s="437">
        <v>0.12</v>
      </c>
      <c r="D12" s="437">
        <v>0.32</v>
      </c>
      <c r="E12" s="437">
        <v>0.41</v>
      </c>
      <c r="F12" s="438"/>
    </row>
    <row r="13" spans="1:6">
      <c r="A13" s="922" t="s">
        <v>1240</v>
      </c>
      <c r="B13" s="436">
        <v>5763</v>
      </c>
      <c r="C13" s="436">
        <v>1326</v>
      </c>
      <c r="D13" s="436">
        <v>1692</v>
      </c>
      <c r="E13" s="436">
        <v>3878</v>
      </c>
      <c r="F13" s="436">
        <v>22846</v>
      </c>
    </row>
    <row r="14" spans="1:6">
      <c r="A14" s="922"/>
      <c r="B14" s="437">
        <v>0.25</v>
      </c>
      <c r="C14" s="437">
        <v>0.06</v>
      </c>
      <c r="D14" s="437">
        <v>7.0000000000000007E-2</v>
      </c>
      <c r="E14" s="437">
        <v>0.17</v>
      </c>
      <c r="F14" s="439"/>
    </row>
    <row r="15" spans="1:6">
      <c r="A15" s="922" t="s">
        <v>1241</v>
      </c>
      <c r="B15" s="436">
        <v>2043</v>
      </c>
      <c r="C15" s="436">
        <v>1553</v>
      </c>
      <c r="D15" s="436">
        <v>14303</v>
      </c>
      <c r="E15" s="436">
        <v>2786</v>
      </c>
      <c r="F15" s="436">
        <v>20740</v>
      </c>
    </row>
    <row r="16" spans="1:6">
      <c r="A16" s="922"/>
      <c r="B16" s="437">
        <v>0.1</v>
      </c>
      <c r="C16" s="437">
        <v>7.0000000000000007E-2</v>
      </c>
      <c r="D16" s="437">
        <v>0.69</v>
      </c>
      <c r="E16" s="437">
        <v>0.13</v>
      </c>
      <c r="F16" s="439"/>
    </row>
    <row r="17" spans="1:6">
      <c r="A17" s="922" t="s">
        <v>1242</v>
      </c>
      <c r="B17" s="436">
        <v>7533</v>
      </c>
      <c r="C17" s="436">
        <v>2144</v>
      </c>
      <c r="D17" s="436">
        <v>1458</v>
      </c>
      <c r="E17" s="436">
        <v>7290</v>
      </c>
      <c r="F17" s="436">
        <v>19773</v>
      </c>
    </row>
    <row r="18" spans="1:6">
      <c r="A18" s="922"/>
      <c r="B18" s="437">
        <v>0.38</v>
      </c>
      <c r="C18" s="437">
        <v>0.11</v>
      </c>
      <c r="D18" s="437">
        <v>7.0000000000000007E-2</v>
      </c>
      <c r="E18" s="437">
        <v>0.37</v>
      </c>
      <c r="F18" s="439"/>
    </row>
    <row r="19" spans="1:6">
      <c r="A19" s="922" t="s">
        <v>1243</v>
      </c>
      <c r="B19" s="436">
        <v>3454</v>
      </c>
      <c r="C19" s="436">
        <v>2132</v>
      </c>
      <c r="D19" s="436">
        <v>6621</v>
      </c>
      <c r="E19" s="436">
        <v>6564</v>
      </c>
      <c r="F19" s="436">
        <v>18883</v>
      </c>
    </row>
    <row r="20" spans="1:6">
      <c r="A20" s="922"/>
      <c r="B20" s="437">
        <v>0.18</v>
      </c>
      <c r="C20" s="437">
        <v>0.11</v>
      </c>
      <c r="D20" s="437">
        <v>0.35</v>
      </c>
      <c r="E20" s="437">
        <v>0.35</v>
      </c>
      <c r="F20" s="439"/>
    </row>
    <row r="21" spans="1:6">
      <c r="A21" s="922" t="s">
        <v>1244</v>
      </c>
      <c r="B21" s="436">
        <v>5487</v>
      </c>
      <c r="C21" s="436">
        <v>1922</v>
      </c>
      <c r="D21" s="436">
        <v>2507</v>
      </c>
      <c r="E21" s="436">
        <v>5569</v>
      </c>
      <c r="F21" s="436">
        <v>16728</v>
      </c>
    </row>
    <row r="22" spans="1:6">
      <c r="A22" s="922"/>
      <c r="B22" s="437">
        <v>0.33</v>
      </c>
      <c r="C22" s="437">
        <v>0.11</v>
      </c>
      <c r="D22" s="437">
        <v>0.15</v>
      </c>
      <c r="E22" s="437">
        <v>0.33</v>
      </c>
      <c r="F22" s="439"/>
    </row>
    <row r="23" spans="1:6">
      <c r="A23" s="922" t="s">
        <v>1245</v>
      </c>
      <c r="B23" s="436">
        <v>4172</v>
      </c>
      <c r="C23" s="436">
        <v>1390</v>
      </c>
      <c r="D23" s="436">
        <v>2219</v>
      </c>
      <c r="E23" s="436">
        <v>6548</v>
      </c>
      <c r="F23" s="436">
        <v>14471</v>
      </c>
    </row>
    <row r="24" spans="1:6">
      <c r="A24" s="922"/>
      <c r="B24" s="437">
        <v>0.28999999999999998</v>
      </c>
      <c r="C24" s="437">
        <v>0.1</v>
      </c>
      <c r="D24" s="437">
        <v>0.15</v>
      </c>
      <c r="E24" s="437">
        <v>0.45</v>
      </c>
      <c r="F24" s="439"/>
    </row>
    <row r="25" spans="1:6">
      <c r="A25" s="922" t="s">
        <v>1246</v>
      </c>
      <c r="B25" s="436">
        <v>4187</v>
      </c>
      <c r="C25" s="436">
        <v>2483</v>
      </c>
      <c r="D25" s="436">
        <v>986</v>
      </c>
      <c r="E25" s="436">
        <v>5555</v>
      </c>
      <c r="F25" s="436">
        <v>13947</v>
      </c>
    </row>
    <row r="26" spans="1:6">
      <c r="A26" s="922"/>
      <c r="B26" s="437">
        <v>0.3</v>
      </c>
      <c r="C26" s="437">
        <v>0.18</v>
      </c>
      <c r="D26" s="437">
        <v>7.0000000000000007E-2</v>
      </c>
      <c r="E26" s="437">
        <v>0.4</v>
      </c>
      <c r="F26" s="439"/>
    </row>
    <row r="27" spans="1:6">
      <c r="A27" s="922" t="s">
        <v>1247</v>
      </c>
      <c r="B27" s="436">
        <v>212</v>
      </c>
      <c r="C27" s="436">
        <v>977</v>
      </c>
      <c r="D27" s="436">
        <v>9411</v>
      </c>
      <c r="E27" s="436">
        <v>2233</v>
      </c>
      <c r="F27" s="436">
        <v>13184</v>
      </c>
    </row>
    <row r="28" spans="1:6">
      <c r="A28" s="922"/>
      <c r="B28" s="437">
        <v>0.02</v>
      </c>
      <c r="C28" s="437">
        <v>7.0000000000000007E-2</v>
      </c>
      <c r="D28" s="437">
        <v>0.71</v>
      </c>
      <c r="E28" s="437">
        <v>0.17</v>
      </c>
      <c r="F28" s="439"/>
    </row>
    <row r="29" spans="1:6">
      <c r="A29" s="922" t="s">
        <v>1248</v>
      </c>
      <c r="B29" s="436">
        <v>0</v>
      </c>
      <c r="C29" s="436">
        <v>0</v>
      </c>
      <c r="D29" s="436">
        <v>1371</v>
      </c>
      <c r="E29" s="436">
        <v>0</v>
      </c>
      <c r="F29" s="436">
        <v>12730</v>
      </c>
    </row>
    <row r="30" spans="1:6">
      <c r="A30" s="922"/>
      <c r="B30" s="437">
        <v>0</v>
      </c>
      <c r="C30" s="437">
        <v>0</v>
      </c>
      <c r="D30" s="437">
        <v>0.11</v>
      </c>
      <c r="E30" s="437">
        <v>0</v>
      </c>
      <c r="F30" s="439"/>
    </row>
    <row r="31" spans="1:6">
      <c r="A31" s="922" t="s">
        <v>1249</v>
      </c>
      <c r="B31" s="436">
        <v>2528</v>
      </c>
      <c r="C31" s="436">
        <v>1627</v>
      </c>
      <c r="D31" s="436">
        <v>1181</v>
      </c>
      <c r="E31" s="436">
        <v>1779</v>
      </c>
      <c r="F31" s="436">
        <v>10319</v>
      </c>
    </row>
    <row r="32" spans="1:6" ht="15.75" thickBot="1">
      <c r="A32" s="923"/>
      <c r="B32" s="440">
        <v>0.24</v>
      </c>
      <c r="C32" s="440">
        <v>0.16</v>
      </c>
      <c r="D32" s="440">
        <v>0.11</v>
      </c>
      <c r="E32" s="440">
        <v>0.17</v>
      </c>
      <c r="F32" s="441"/>
    </row>
    <row r="33" spans="1:6">
      <c r="A33" s="921" t="s">
        <v>1250</v>
      </c>
      <c r="B33" s="921"/>
      <c r="C33" s="921"/>
      <c r="D33" s="921"/>
      <c r="E33" s="921"/>
      <c r="F33" s="921"/>
    </row>
  </sheetData>
  <mergeCells count="16">
    <mergeCell ref="A33:F33"/>
    <mergeCell ref="A29:A30"/>
    <mergeCell ref="A31:A32"/>
    <mergeCell ref="A3:A4"/>
    <mergeCell ref="A5:A6"/>
    <mergeCell ref="A7:A8"/>
    <mergeCell ref="A9:A10"/>
    <mergeCell ref="A11:A12"/>
    <mergeCell ref="A13:A14"/>
    <mergeCell ref="A15:A16"/>
    <mergeCell ref="A17:A18"/>
    <mergeCell ref="A19:A20"/>
    <mergeCell ref="A21:A22"/>
    <mergeCell ref="A23:A24"/>
    <mergeCell ref="A25:A26"/>
    <mergeCell ref="A27:A28"/>
  </mergeCells>
  <pageMargins left="0.7" right="0.7" top="0.75" bottom="0.75" header="0.3" footer="0.3"/>
</worksheet>
</file>

<file path=xl/worksheets/sheet81.xml><?xml version="1.0" encoding="utf-8"?>
<worksheet xmlns="http://schemas.openxmlformats.org/spreadsheetml/2006/main" xmlns:r="http://schemas.openxmlformats.org/officeDocument/2006/relationships">
  <dimension ref="A1:C44"/>
  <sheetViews>
    <sheetView topLeftCell="A20" workbookViewId="0">
      <selection activeCell="G27" sqref="G27"/>
    </sheetView>
  </sheetViews>
  <sheetFormatPr baseColWidth="10" defaultRowHeight="15"/>
  <cols>
    <col min="2" max="2" width="62.140625" customWidth="1"/>
    <col min="3" max="3" width="17.140625" style="169" customWidth="1"/>
  </cols>
  <sheetData>
    <row r="1" spans="1:3">
      <c r="A1" s="10" t="s">
        <v>1449</v>
      </c>
    </row>
    <row r="2" spans="1:3" ht="15.75" thickBot="1"/>
    <row r="3" spans="1:3">
      <c r="A3" s="330" t="s">
        <v>78</v>
      </c>
      <c r="B3" s="330" t="s">
        <v>1127</v>
      </c>
      <c r="C3" s="103" t="s">
        <v>1128</v>
      </c>
    </row>
    <row r="4" spans="1:3">
      <c r="A4" s="924" t="s">
        <v>498</v>
      </c>
      <c r="B4" s="331" t="s">
        <v>1129</v>
      </c>
      <c r="C4" s="332">
        <v>40413</v>
      </c>
    </row>
    <row r="5" spans="1:3">
      <c r="A5" s="925"/>
      <c r="B5" s="328" t="s">
        <v>1130</v>
      </c>
      <c r="C5" s="329">
        <v>40413</v>
      </c>
    </row>
    <row r="6" spans="1:3">
      <c r="A6" s="925"/>
      <c r="B6" s="328" t="s">
        <v>1131</v>
      </c>
      <c r="C6" s="329">
        <v>40413</v>
      </c>
    </row>
    <row r="7" spans="1:3">
      <c r="A7" s="925"/>
      <c r="B7" s="328" t="s">
        <v>1132</v>
      </c>
      <c r="C7" s="329">
        <v>40413</v>
      </c>
    </row>
    <row r="8" spans="1:3">
      <c r="A8" s="925"/>
      <c r="B8" s="328" t="s">
        <v>1133</v>
      </c>
      <c r="C8" s="329">
        <v>40413</v>
      </c>
    </row>
    <row r="9" spans="1:3">
      <c r="A9" s="925"/>
      <c r="B9" s="328" t="s">
        <v>1134</v>
      </c>
      <c r="C9" s="329">
        <v>40414</v>
      </c>
    </row>
    <row r="10" spans="1:3">
      <c r="A10" s="925"/>
      <c r="B10" s="328" t="s">
        <v>306</v>
      </c>
      <c r="C10" s="329">
        <v>40414</v>
      </c>
    </row>
    <row r="11" spans="1:3">
      <c r="A11" s="925"/>
      <c r="B11" s="328" t="s">
        <v>1135</v>
      </c>
      <c r="C11" s="329">
        <v>40414</v>
      </c>
    </row>
    <row r="12" spans="1:3">
      <c r="A12" s="925"/>
      <c r="B12" s="328" t="s">
        <v>776</v>
      </c>
      <c r="C12" s="329">
        <v>40414</v>
      </c>
    </row>
    <row r="13" spans="1:3">
      <c r="A13" s="926"/>
      <c r="B13" s="333" t="s">
        <v>577</v>
      </c>
      <c r="C13" s="334">
        <v>40414</v>
      </c>
    </row>
    <row r="14" spans="1:3">
      <c r="A14" s="925" t="s">
        <v>499</v>
      </c>
      <c r="B14" s="328" t="s">
        <v>1136</v>
      </c>
      <c r="C14" s="329">
        <v>40403</v>
      </c>
    </row>
    <row r="15" spans="1:3">
      <c r="A15" s="925"/>
      <c r="B15" s="328" t="s">
        <v>1137</v>
      </c>
      <c r="C15" s="329">
        <v>40403</v>
      </c>
    </row>
    <row r="16" spans="1:3">
      <c r="A16" s="925"/>
      <c r="B16" s="328" t="s">
        <v>1138</v>
      </c>
      <c r="C16" s="329">
        <v>40403</v>
      </c>
    </row>
    <row r="17" spans="1:3">
      <c r="A17" s="925"/>
      <c r="B17" s="328" t="s">
        <v>1139</v>
      </c>
      <c r="C17" s="329">
        <v>40406</v>
      </c>
    </row>
    <row r="18" spans="1:3">
      <c r="A18" s="925"/>
      <c r="B18" s="328" t="s">
        <v>1130</v>
      </c>
      <c r="C18" s="329">
        <v>40406</v>
      </c>
    </row>
    <row r="19" spans="1:3">
      <c r="A19" s="925"/>
      <c r="B19" s="328" t="s">
        <v>1140</v>
      </c>
      <c r="C19" s="329">
        <v>40406</v>
      </c>
    </row>
    <row r="20" spans="1:3">
      <c r="A20" s="925"/>
      <c r="B20" s="328" t="s">
        <v>1141</v>
      </c>
      <c r="C20" s="329">
        <v>40406</v>
      </c>
    </row>
    <row r="21" spans="1:3">
      <c r="A21" s="925"/>
      <c r="B21" s="328" t="s">
        <v>1142</v>
      </c>
      <c r="C21" s="329">
        <v>40406</v>
      </c>
    </row>
    <row r="22" spans="1:3">
      <c r="A22" s="924" t="s">
        <v>500</v>
      </c>
      <c r="B22" s="331" t="s">
        <v>1143</v>
      </c>
      <c r="C22" s="332">
        <v>40409</v>
      </c>
    </row>
    <row r="23" spans="1:3">
      <c r="A23" s="925"/>
      <c r="B23" s="328" t="s">
        <v>1144</v>
      </c>
      <c r="C23" s="329">
        <v>40409</v>
      </c>
    </row>
    <row r="24" spans="1:3">
      <c r="A24" s="925"/>
      <c r="B24" s="328" t="s">
        <v>1145</v>
      </c>
      <c r="C24" s="329">
        <v>40409</v>
      </c>
    </row>
    <row r="25" spans="1:3">
      <c r="A25" s="925"/>
      <c r="B25" s="328" t="s">
        <v>1146</v>
      </c>
      <c r="C25" s="329">
        <v>40409</v>
      </c>
    </row>
    <row r="26" spans="1:3">
      <c r="A26" s="925"/>
      <c r="B26" s="328" t="s">
        <v>1147</v>
      </c>
      <c r="C26" s="329">
        <v>40410</v>
      </c>
    </row>
    <row r="27" spans="1:3">
      <c r="A27" s="926"/>
      <c r="B27" s="333" t="s">
        <v>1148</v>
      </c>
      <c r="C27" s="334">
        <v>40410</v>
      </c>
    </row>
    <row r="28" spans="1:3">
      <c r="A28" s="925" t="s">
        <v>501</v>
      </c>
      <c r="B28" s="328" t="s">
        <v>1130</v>
      </c>
      <c r="C28" s="329">
        <v>40402</v>
      </c>
    </row>
    <row r="29" spans="1:3">
      <c r="A29" s="925"/>
      <c r="B29" s="328" t="s">
        <v>1133</v>
      </c>
      <c r="C29" s="329">
        <v>40402</v>
      </c>
    </row>
    <row r="30" spans="1:3">
      <c r="A30" s="925"/>
      <c r="B30" s="328" t="s">
        <v>1149</v>
      </c>
      <c r="C30" s="329">
        <v>40402</v>
      </c>
    </row>
    <row r="31" spans="1:3">
      <c r="A31" s="925"/>
      <c r="B31" s="328" t="s">
        <v>1150</v>
      </c>
      <c r="C31" s="329">
        <v>40402</v>
      </c>
    </row>
    <row r="32" spans="1:3">
      <c r="A32" s="924" t="s">
        <v>502</v>
      </c>
      <c r="B32" s="331" t="s">
        <v>1151</v>
      </c>
      <c r="C32" s="332">
        <v>40407</v>
      </c>
    </row>
    <row r="33" spans="1:3">
      <c r="A33" s="925"/>
      <c r="B33" s="328" t="s">
        <v>1152</v>
      </c>
      <c r="C33" s="329">
        <v>40407</v>
      </c>
    </row>
    <row r="34" spans="1:3">
      <c r="A34" s="925"/>
      <c r="B34" s="328" t="s">
        <v>1153</v>
      </c>
      <c r="C34" s="329">
        <v>40407</v>
      </c>
    </row>
    <row r="35" spans="1:3">
      <c r="A35" s="925"/>
      <c r="B35" s="328" t="s">
        <v>1154</v>
      </c>
      <c r="C35" s="329">
        <v>40407</v>
      </c>
    </row>
    <row r="36" spans="1:3">
      <c r="A36" s="926"/>
      <c r="B36" s="333" t="s">
        <v>1130</v>
      </c>
      <c r="C36" s="334">
        <v>40407</v>
      </c>
    </row>
    <row r="37" spans="1:3">
      <c r="A37" s="925" t="s">
        <v>503</v>
      </c>
      <c r="B37" s="328" t="s">
        <v>1155</v>
      </c>
      <c r="C37" s="329">
        <v>40400</v>
      </c>
    </row>
    <row r="38" spans="1:3">
      <c r="A38" s="925"/>
      <c r="B38" s="328" t="s">
        <v>1874</v>
      </c>
      <c r="C38" s="329">
        <v>40399</v>
      </c>
    </row>
    <row r="39" spans="1:3">
      <c r="A39" s="925"/>
      <c r="B39" s="328" t="s">
        <v>1156</v>
      </c>
      <c r="C39" s="329">
        <v>40399</v>
      </c>
    </row>
    <row r="40" spans="1:3">
      <c r="A40" s="925"/>
      <c r="B40" s="328" t="s">
        <v>1157</v>
      </c>
      <c r="C40" s="329">
        <v>40399</v>
      </c>
    </row>
    <row r="41" spans="1:3">
      <c r="A41" s="925"/>
      <c r="B41" s="328" t="s">
        <v>1158</v>
      </c>
      <c r="C41" s="329">
        <v>40400</v>
      </c>
    </row>
    <row r="42" spans="1:3">
      <c r="A42" s="925"/>
      <c r="B42" s="328" t="s">
        <v>1159</v>
      </c>
      <c r="C42" s="329">
        <v>40400</v>
      </c>
    </row>
    <row r="43" spans="1:3" ht="15.75" thickBot="1">
      <c r="A43" s="927"/>
      <c r="B43" s="326" t="s">
        <v>1160</v>
      </c>
      <c r="C43" s="327">
        <v>40400</v>
      </c>
    </row>
    <row r="44" spans="1:3">
      <c r="A44" s="871" t="s">
        <v>1161</v>
      </c>
      <c r="B44" s="871"/>
      <c r="C44" s="871"/>
    </row>
  </sheetData>
  <mergeCells count="7">
    <mergeCell ref="A44:C44"/>
    <mergeCell ref="A4:A13"/>
    <mergeCell ref="A14:A21"/>
    <mergeCell ref="A22:A27"/>
    <mergeCell ref="A28:A31"/>
    <mergeCell ref="A32:A36"/>
    <mergeCell ref="A37:A43"/>
  </mergeCells>
  <pageMargins left="0.7" right="0.7" top="0.75" bottom="0.75" header="0.3" footer="0.3"/>
</worksheet>
</file>

<file path=xl/worksheets/sheet82.xml><?xml version="1.0" encoding="utf-8"?>
<worksheet xmlns="http://schemas.openxmlformats.org/spreadsheetml/2006/main" xmlns:r="http://schemas.openxmlformats.org/officeDocument/2006/relationships">
  <dimension ref="A4:H53"/>
  <sheetViews>
    <sheetView topLeftCell="A13" workbookViewId="0">
      <selection activeCell="G27" sqref="G27"/>
    </sheetView>
  </sheetViews>
  <sheetFormatPr baseColWidth="10" defaultColWidth="11.42578125" defaultRowHeight="12.75"/>
  <cols>
    <col min="1" max="1" width="11.42578125" style="2"/>
    <col min="2" max="7" width="13.7109375" style="2" bestFit="1" customWidth="1"/>
    <col min="8" max="9" width="11.42578125" style="2"/>
    <col min="10" max="10" width="11.5703125" style="2" customWidth="1"/>
    <col min="11" max="16" width="13.140625" style="2" bestFit="1" customWidth="1"/>
    <col min="17" max="16384" width="11.42578125" style="2"/>
  </cols>
  <sheetData>
    <row r="4" spans="1:7" ht="13.5" thickBot="1">
      <c r="A4" s="761" t="s">
        <v>1860</v>
      </c>
    </row>
    <row r="5" spans="1:7">
      <c r="A5" s="93" t="s">
        <v>1162</v>
      </c>
      <c r="B5" s="93" t="s">
        <v>498</v>
      </c>
      <c r="C5" s="93" t="s">
        <v>499</v>
      </c>
      <c r="D5" s="93" t="s">
        <v>500</v>
      </c>
      <c r="E5" s="93" t="s">
        <v>501</v>
      </c>
      <c r="F5" s="93" t="s">
        <v>502</v>
      </c>
      <c r="G5" s="93" t="s">
        <v>1275</v>
      </c>
    </row>
    <row r="6" spans="1:7">
      <c r="A6" s="3" t="s">
        <v>498</v>
      </c>
      <c r="B6" s="771" t="s">
        <v>1855</v>
      </c>
      <c r="C6" s="474">
        <v>6589305.4000000004</v>
      </c>
      <c r="D6" s="474">
        <v>15270973.4</v>
      </c>
      <c r="E6" s="474">
        <v>11946650.4</v>
      </c>
      <c r="F6" s="474">
        <v>22728745.399999999</v>
      </c>
      <c r="G6" s="474">
        <v>33984978</v>
      </c>
    </row>
    <row r="7" spans="1:7">
      <c r="A7" s="13" t="s">
        <v>499</v>
      </c>
      <c r="B7" s="466">
        <v>4431363.2</v>
      </c>
      <c r="C7" s="772" t="s">
        <v>1855</v>
      </c>
      <c r="D7" s="466">
        <v>20838084</v>
      </c>
      <c r="E7" s="466">
        <v>507269.2</v>
      </c>
      <c r="F7" s="466">
        <v>622607.6</v>
      </c>
      <c r="G7" s="466">
        <v>6686350.2000000002</v>
      </c>
    </row>
    <row r="8" spans="1:7">
      <c r="A8" s="13" t="s">
        <v>500</v>
      </c>
      <c r="B8" s="466">
        <v>38231082</v>
      </c>
      <c r="C8" s="466">
        <v>23992347.600000001</v>
      </c>
      <c r="D8" s="772" t="s">
        <v>1855</v>
      </c>
      <c r="E8" s="466">
        <v>1127821.2</v>
      </c>
      <c r="F8" s="466">
        <v>140504.20000000001</v>
      </c>
      <c r="G8" s="466">
        <v>86665151</v>
      </c>
    </row>
    <row r="9" spans="1:7">
      <c r="A9" s="13" t="s">
        <v>501</v>
      </c>
      <c r="B9" s="466">
        <v>22266895.600000001</v>
      </c>
      <c r="C9" s="466">
        <v>20426608.399999999</v>
      </c>
      <c r="D9" s="466">
        <v>27669936.600000001</v>
      </c>
      <c r="E9" s="772" t="s">
        <v>1855</v>
      </c>
      <c r="F9" s="466">
        <v>1827824.8</v>
      </c>
      <c r="G9" s="466">
        <v>44585675.600000001</v>
      </c>
    </row>
    <row r="10" spans="1:7">
      <c r="A10" s="13" t="s">
        <v>502</v>
      </c>
      <c r="B10" s="466">
        <v>6468425</v>
      </c>
      <c r="C10" s="466">
        <v>11764114.4</v>
      </c>
      <c r="D10" s="466">
        <v>17005853.800000001</v>
      </c>
      <c r="E10" s="466">
        <v>2085026.6</v>
      </c>
      <c r="F10" s="772" t="s">
        <v>1855</v>
      </c>
      <c r="G10" s="466">
        <v>3934517.8</v>
      </c>
    </row>
    <row r="11" spans="1:7" ht="13.5" thickBot="1">
      <c r="A11" s="459" t="s">
        <v>1275</v>
      </c>
      <c r="B11" s="469">
        <v>38321857.885399401</v>
      </c>
      <c r="C11" s="469">
        <v>6253158.1820184272</v>
      </c>
      <c r="D11" s="469">
        <v>20721913.920597941</v>
      </c>
      <c r="E11" s="469">
        <v>41121.298515598159</v>
      </c>
      <c r="F11" s="469">
        <v>174455.49882024401</v>
      </c>
      <c r="G11" s="773" t="s">
        <v>1855</v>
      </c>
    </row>
    <row r="12" spans="1:7">
      <c r="A12" s="2" t="s">
        <v>1861</v>
      </c>
    </row>
    <row r="14" spans="1:7" ht="13.5" thickBot="1">
      <c r="A14" s="761" t="s">
        <v>1854</v>
      </c>
    </row>
    <row r="15" spans="1:7">
      <c r="A15" s="93" t="s">
        <v>1162</v>
      </c>
      <c r="B15" s="93" t="s">
        <v>498</v>
      </c>
      <c r="C15" s="93" t="s">
        <v>499</v>
      </c>
      <c r="D15" s="93" t="s">
        <v>500</v>
      </c>
      <c r="E15" s="93" t="s">
        <v>501</v>
      </c>
      <c r="F15" s="93" t="s">
        <v>502</v>
      </c>
      <c r="G15" s="93" t="s">
        <v>1275</v>
      </c>
    </row>
    <row r="16" spans="1:7">
      <c r="A16" s="3" t="s">
        <v>498</v>
      </c>
      <c r="B16" s="762" t="s">
        <v>1855</v>
      </c>
      <c r="C16" s="763">
        <f>C6/SUM($B6:$G6)</f>
        <v>7.2793392565532619E-2</v>
      </c>
      <c r="D16" s="763">
        <f>D6/SUM($B6:$G6)</f>
        <v>0.16870153894582066</v>
      </c>
      <c r="E16" s="763">
        <f>E6/SUM($B6:$G6)</f>
        <v>0.13197706884406621</v>
      </c>
      <c r="F16" s="763">
        <f>F6/SUM($B6:$G6)</f>
        <v>0.25108905810075877</v>
      </c>
      <c r="G16" s="763">
        <f>G6/SUM($B6:$G6)</f>
        <v>0.37543894154382179</v>
      </c>
    </row>
    <row r="17" spans="1:8">
      <c r="A17" s="13" t="s">
        <v>499</v>
      </c>
      <c r="B17" s="764">
        <f>B7/SUM($B7:$G7)</f>
        <v>0.13393601028689331</v>
      </c>
      <c r="C17" s="765" t="s">
        <v>1855</v>
      </c>
      <c r="D17" s="764">
        <f>D7/SUM($B7:$G7)</f>
        <v>0.62982195478428549</v>
      </c>
      <c r="E17" s="764">
        <f>E7/SUM($B7:$G7)</f>
        <v>1.5331989214836675E-2</v>
      </c>
      <c r="F17" s="764">
        <f>F7/SUM($B7:$G7)</f>
        <v>1.8818041797679312E-2</v>
      </c>
      <c r="G17" s="764">
        <f>G7/SUM($B7:$G7)</f>
        <v>0.20209200391630527</v>
      </c>
    </row>
    <row r="18" spans="1:8">
      <c r="A18" s="13" t="s">
        <v>500</v>
      </c>
      <c r="B18" s="764">
        <f>B8/SUM($B8:$G8)</f>
        <v>0.25460755031806531</v>
      </c>
      <c r="C18" s="764">
        <f>C8/SUM($B8:$G8)</f>
        <v>0.15978184579802146</v>
      </c>
      <c r="D18" s="765" t="s">
        <v>1855</v>
      </c>
      <c r="E18" s="764">
        <f>E8/SUM($B8:$G8)</f>
        <v>7.5109512445601396E-3</v>
      </c>
      <c r="F18" s="764">
        <f>F8/SUM($B8:$G8)</f>
        <v>9.3571587043755422E-4</v>
      </c>
      <c r="G18" s="764">
        <f>G8/SUM($B8:$G8)</f>
        <v>0.57716393676891553</v>
      </c>
    </row>
    <row r="19" spans="1:8">
      <c r="A19" s="13" t="s">
        <v>501</v>
      </c>
      <c r="B19" s="764">
        <f>B9/SUM($B9:$G9)</f>
        <v>0.19067887383691615</v>
      </c>
      <c r="C19" s="764">
        <f>C9/SUM($B9:$G9)</f>
        <v>0.17491987908811552</v>
      </c>
      <c r="D19" s="764">
        <f>D9/SUM($B9:$G9)</f>
        <v>0.23694692088226563</v>
      </c>
      <c r="E19" s="765" t="s">
        <v>1855</v>
      </c>
      <c r="F19" s="764">
        <f>F9/SUM($B9:$G9)</f>
        <v>1.5652275049746336E-2</v>
      </c>
      <c r="G19" s="764">
        <f>G9/SUM($B9:$G9)</f>
        <v>0.3818020511429564</v>
      </c>
    </row>
    <row r="20" spans="1:8">
      <c r="A20" s="13" t="s">
        <v>502</v>
      </c>
      <c r="B20" s="764">
        <f>B10/SUM($B10:$G10)</f>
        <v>0.1567801343516502</v>
      </c>
      <c r="C20" s="764">
        <f>C10/SUM($B10:$G10)</f>
        <v>0.28513578439267406</v>
      </c>
      <c r="D20" s="764">
        <f>D10/SUM($B10:$G10)</f>
        <v>0.41218380726815584</v>
      </c>
      <c r="E20" s="764">
        <f>E10/SUM($B10:$G10)</f>
        <v>5.053637484778202E-2</v>
      </c>
      <c r="F20" s="765" t="s">
        <v>1855</v>
      </c>
      <c r="G20" s="764">
        <f>G10/SUM($B10:$G10)</f>
        <v>9.536389913973789E-2</v>
      </c>
    </row>
    <row r="21" spans="1:8" ht="13.5" thickBot="1">
      <c r="A21" s="459" t="s">
        <v>1275</v>
      </c>
      <c r="B21" s="766">
        <f>B11/SUM($B11:$G11)</f>
        <v>0.58495483940126147</v>
      </c>
      <c r="C21" s="766">
        <f>C11/SUM($B11:$G11)</f>
        <v>9.5449838341655602E-2</v>
      </c>
      <c r="D21" s="766">
        <f>D11/SUM($B11:$G11)</f>
        <v>0.31630470176469105</v>
      </c>
      <c r="E21" s="766">
        <f>E11/SUM($B11:$G11)</f>
        <v>6.2768623173480444E-4</v>
      </c>
      <c r="F21" s="766">
        <f>F11/SUM($B11:$G11)</f>
        <v>2.6629342606571071E-3</v>
      </c>
      <c r="G21" s="767" t="s">
        <v>1855</v>
      </c>
    </row>
    <row r="22" spans="1:8">
      <c r="A22" s="2" t="s">
        <v>1861</v>
      </c>
    </row>
    <row r="26" spans="1:8" ht="13.5" thickBot="1">
      <c r="A26" s="761" t="s">
        <v>1862</v>
      </c>
    </row>
    <row r="27" spans="1:8">
      <c r="A27" s="93" t="s">
        <v>1162</v>
      </c>
      <c r="B27" s="93" t="s">
        <v>498</v>
      </c>
      <c r="C27" s="93" t="s">
        <v>499</v>
      </c>
      <c r="D27" s="93" t="s">
        <v>500</v>
      </c>
      <c r="E27" s="93" t="s">
        <v>501</v>
      </c>
      <c r="F27" s="93" t="s">
        <v>502</v>
      </c>
      <c r="G27" s="93" t="s">
        <v>1275</v>
      </c>
    </row>
    <row r="28" spans="1:8">
      <c r="A28" s="3" t="s">
        <v>498</v>
      </c>
      <c r="B28" s="774" t="s">
        <v>1855</v>
      </c>
      <c r="C28" s="775">
        <v>240803.6</v>
      </c>
      <c r="D28" s="775">
        <v>416834.6</v>
      </c>
      <c r="E28" s="775">
        <v>1212381.3999999999</v>
      </c>
      <c r="F28" s="775">
        <v>1839246.6</v>
      </c>
      <c r="G28" s="775">
        <v>453212.4</v>
      </c>
    </row>
    <row r="29" spans="1:8">
      <c r="A29" s="13" t="s">
        <v>499</v>
      </c>
      <c r="B29" s="776">
        <v>136449.60000000001</v>
      </c>
      <c r="C29" s="777" t="s">
        <v>1855</v>
      </c>
      <c r="D29" s="776">
        <v>1242553</v>
      </c>
      <c r="E29" s="776">
        <v>198614.39999999999</v>
      </c>
      <c r="F29" s="776">
        <v>12198.8</v>
      </c>
      <c r="G29" s="776">
        <v>130019.4</v>
      </c>
    </row>
    <row r="30" spans="1:8">
      <c r="A30" s="13" t="s">
        <v>500</v>
      </c>
      <c r="B30" s="776">
        <v>821978.8</v>
      </c>
      <c r="C30" s="776">
        <v>2049477.8</v>
      </c>
      <c r="D30" s="777" t="s">
        <v>1855</v>
      </c>
      <c r="E30" s="776">
        <v>202782.6</v>
      </c>
      <c r="F30" s="776">
        <v>28149.8</v>
      </c>
      <c r="G30" s="776">
        <v>6846212.5999999996</v>
      </c>
      <c r="H30" s="768"/>
    </row>
    <row r="31" spans="1:8">
      <c r="A31" s="13" t="s">
        <v>501</v>
      </c>
      <c r="B31" s="776">
        <v>358695.6</v>
      </c>
      <c r="C31" s="776">
        <v>1105461.6000000001</v>
      </c>
      <c r="D31" s="776">
        <v>1269364</v>
      </c>
      <c r="E31" s="777" t="s">
        <v>1855</v>
      </c>
      <c r="F31" s="776">
        <v>49414.2</v>
      </c>
      <c r="G31" s="776">
        <v>626988.80000000005</v>
      </c>
      <c r="H31" s="768"/>
    </row>
    <row r="32" spans="1:8" ht="13.5" thickBot="1">
      <c r="A32" s="459" t="s">
        <v>502</v>
      </c>
      <c r="B32" s="778">
        <v>6468425</v>
      </c>
      <c r="C32" s="778">
        <v>11764114.4</v>
      </c>
      <c r="D32" s="778">
        <v>17005853.800000001</v>
      </c>
      <c r="E32" s="778">
        <v>2085026.6</v>
      </c>
      <c r="F32" s="779" t="s">
        <v>1855</v>
      </c>
      <c r="G32" s="778">
        <v>3934517.8</v>
      </c>
      <c r="H32" s="769"/>
    </row>
    <row r="33" spans="1:7">
      <c r="A33" s="2" t="s">
        <v>1861</v>
      </c>
    </row>
    <row r="36" spans="1:7" ht="13.5" thickBot="1">
      <c r="A36" s="761" t="s">
        <v>1864</v>
      </c>
    </row>
    <row r="37" spans="1:7">
      <c r="A37" s="93" t="s">
        <v>1162</v>
      </c>
      <c r="B37" s="93" t="s">
        <v>498</v>
      </c>
      <c r="C37" s="93" t="s">
        <v>499</v>
      </c>
      <c r="D37" s="93" t="s">
        <v>500</v>
      </c>
      <c r="E37" s="93" t="s">
        <v>501</v>
      </c>
      <c r="F37" s="93" t="s">
        <v>502</v>
      </c>
      <c r="G37" s="93" t="s">
        <v>1275</v>
      </c>
    </row>
    <row r="38" spans="1:7">
      <c r="A38" s="3" t="s">
        <v>498</v>
      </c>
      <c r="B38" s="762" t="s">
        <v>1855</v>
      </c>
      <c r="C38" s="763">
        <f>C28/SUM($B28:$G28)</f>
        <v>5.7851012134933259E-2</v>
      </c>
      <c r="D38" s="763">
        <f>D28/SUM($B28:$G28)</f>
        <v>0.10014095928325012</v>
      </c>
      <c r="E38" s="763">
        <f>E28/SUM($B28:$G28)</f>
        <v>0.29126429622965505</v>
      </c>
      <c r="F38" s="763">
        <f>F28/SUM($B28:$G28)</f>
        <v>0.44186331672672147</v>
      </c>
      <c r="G38" s="763">
        <f>G28/SUM($B28:$G28)</f>
        <v>0.1088804156254401</v>
      </c>
    </row>
    <row r="39" spans="1:7">
      <c r="A39" s="13" t="s">
        <v>499</v>
      </c>
      <c r="B39" s="764">
        <f>B29/SUM($B29:$G29)</f>
        <v>7.9338764551394228E-2</v>
      </c>
      <c r="C39" s="765" t="s">
        <v>1855</v>
      </c>
      <c r="D39" s="764">
        <f>D29/SUM($B29:$G29)</f>
        <v>0.72248375890899319</v>
      </c>
      <c r="E39" s="764">
        <f>E29/SUM($B29:$G29)</f>
        <v>0.11548455340372148</v>
      </c>
      <c r="F39" s="764">
        <f>F29/SUM($B29:$G29)</f>
        <v>7.0930051902647418E-3</v>
      </c>
      <c r="G39" s="764">
        <f>G29/SUM($B29:$G29)</f>
        <v>7.5599917945626413E-2</v>
      </c>
    </row>
    <row r="40" spans="1:7">
      <c r="A40" s="13" t="s">
        <v>500</v>
      </c>
      <c r="B40" s="764">
        <f>B30/SUM($B30:$G30)</f>
        <v>8.2622546670277769E-2</v>
      </c>
      <c r="C40" s="764">
        <f>C30/SUM($B30:$G30)</f>
        <v>0.20600662107124684</v>
      </c>
      <c r="D40" s="765" t="s">
        <v>1855</v>
      </c>
      <c r="E40" s="764">
        <f>E30/SUM($B30:$G30)</f>
        <v>2.0383025489733152E-2</v>
      </c>
      <c r="F40" s="764">
        <f>F30/SUM($B30:$G30)</f>
        <v>2.8295232970229705E-3</v>
      </c>
      <c r="G40" s="764">
        <f>G30/SUM($B30:$G30)</f>
        <v>0.68815828347171926</v>
      </c>
    </row>
    <row r="41" spans="1:7">
      <c r="A41" s="13" t="s">
        <v>501</v>
      </c>
      <c r="B41" s="764">
        <f>B31/SUM($B31:$G31)</f>
        <v>0.10519166379123616</v>
      </c>
      <c r="C41" s="764">
        <f>C31/SUM($B31:$G31)</f>
        <v>0.32418949371367262</v>
      </c>
      <c r="D41" s="764">
        <f>D31/SUM($B31:$G31)</f>
        <v>0.37225578210800109</v>
      </c>
      <c r="E41" s="765" t="s">
        <v>1855</v>
      </c>
      <c r="F41" s="764">
        <f>F31/SUM($B31:$G31)</f>
        <v>1.4491289865035707E-2</v>
      </c>
      <c r="G41" s="764">
        <f>G31/SUM($B31:$G31)</f>
        <v>0.18387177052205442</v>
      </c>
    </row>
    <row r="42" spans="1:7" ht="13.5" thickBot="1">
      <c r="A42" s="459" t="s">
        <v>502</v>
      </c>
      <c r="B42" s="766">
        <f>B32/SUM($B32:$G32)</f>
        <v>0.1567801343516502</v>
      </c>
      <c r="C42" s="766">
        <f>C32/SUM($B32:$G32)</f>
        <v>0.28513578439267406</v>
      </c>
      <c r="D42" s="766">
        <f>D32/SUM($B32:$G32)</f>
        <v>0.41218380726815584</v>
      </c>
      <c r="E42" s="766">
        <f>E32/SUM($B32:$G32)</f>
        <v>5.053637484778202E-2</v>
      </c>
      <c r="F42" s="767" t="s">
        <v>1855</v>
      </c>
      <c r="G42" s="766">
        <f>G32/SUM($B32:$G32)</f>
        <v>9.536389913973789E-2</v>
      </c>
    </row>
    <row r="43" spans="1:7">
      <c r="A43" s="2" t="s">
        <v>1861</v>
      </c>
    </row>
    <row r="45" spans="1:7" ht="13.5" thickBot="1">
      <c r="A45" s="761" t="s">
        <v>1863</v>
      </c>
    </row>
    <row r="46" spans="1:7">
      <c r="A46" s="93" t="s">
        <v>1162</v>
      </c>
      <c r="B46" s="93" t="s">
        <v>498</v>
      </c>
      <c r="C46" s="93" t="s">
        <v>499</v>
      </c>
      <c r="D46" s="93" t="s">
        <v>500</v>
      </c>
      <c r="E46" s="93" t="s">
        <v>501</v>
      </c>
      <c r="F46" s="93" t="s">
        <v>502</v>
      </c>
      <c r="G46" s="93" t="s">
        <v>1275</v>
      </c>
    </row>
    <row r="47" spans="1:7">
      <c r="A47" s="3" t="s">
        <v>498</v>
      </c>
      <c r="B47" s="772" t="s">
        <v>1855</v>
      </c>
      <c r="C47" s="466">
        <f>+C6/C28</f>
        <v>27.363815989461951</v>
      </c>
      <c r="D47" s="466">
        <f>+D6/D28</f>
        <v>36.635570559641643</v>
      </c>
      <c r="E47" s="466">
        <f>+E6/E28</f>
        <v>9.8538713972352276</v>
      </c>
      <c r="F47" s="466">
        <f>+F6/F28</f>
        <v>12.357638937595425</v>
      </c>
      <c r="G47" s="466">
        <f>+G6/G28</f>
        <v>74.986867084837044</v>
      </c>
    </row>
    <row r="48" spans="1:7">
      <c r="A48" s="13" t="s">
        <v>499</v>
      </c>
      <c r="B48" s="466">
        <f>+B7/B29</f>
        <v>32.476190476190474</v>
      </c>
      <c r="C48" s="772" t="s">
        <v>1855</v>
      </c>
      <c r="D48" s="466">
        <f>+D7/D29</f>
        <v>16.770378406393931</v>
      </c>
      <c r="E48" s="466">
        <f>+E7/E29</f>
        <v>2.5540403918346306</v>
      </c>
      <c r="F48" s="466">
        <f>+F7/F29</f>
        <v>51.038430009509135</v>
      </c>
      <c r="G48" s="466">
        <f>+G7/G29</f>
        <v>51.425788766907097</v>
      </c>
    </row>
    <row r="49" spans="1:7">
      <c r="A49" s="13" t="s">
        <v>500</v>
      </c>
      <c r="B49" s="466">
        <f>+B8/B30</f>
        <v>46.511031671376436</v>
      </c>
      <c r="C49" s="466">
        <f>+C8/C30</f>
        <v>11.706566228724215</v>
      </c>
      <c r="D49" s="772" t="s">
        <v>1855</v>
      </c>
      <c r="E49" s="466">
        <f>+E8/E30</f>
        <v>5.5617257101940698</v>
      </c>
      <c r="F49" s="466">
        <f>+F8/F30</f>
        <v>4.9913036682321019</v>
      </c>
      <c r="G49" s="466">
        <f>+G8/G30</f>
        <v>12.658846001948582</v>
      </c>
    </row>
    <row r="50" spans="1:7">
      <c r="A50" s="13" t="s">
        <v>501</v>
      </c>
      <c r="B50" s="466">
        <f>+B9/B31</f>
        <v>62.077414944593698</v>
      </c>
      <c r="C50" s="466">
        <f>+C9/C31</f>
        <v>18.477899548930509</v>
      </c>
      <c r="D50" s="466">
        <f>+D9/D31</f>
        <v>21.798267951509576</v>
      </c>
      <c r="E50" s="772" t="s">
        <v>1855</v>
      </c>
      <c r="F50" s="466">
        <f>+F9/F31</f>
        <v>36.989869308822165</v>
      </c>
      <c r="G50" s="466">
        <f>+G9/G31</f>
        <v>71.11080070329804</v>
      </c>
    </row>
    <row r="51" spans="1:7">
      <c r="A51" s="13" t="s">
        <v>502</v>
      </c>
      <c r="B51" s="466">
        <f>+B10/B32</f>
        <v>1</v>
      </c>
      <c r="C51" s="466">
        <f>+C10/C32</f>
        <v>1</v>
      </c>
      <c r="D51" s="466">
        <f>+D10/D32</f>
        <v>1</v>
      </c>
      <c r="E51" s="466">
        <f>+E10/E32</f>
        <v>1</v>
      </c>
      <c r="F51" s="772" t="s">
        <v>1855</v>
      </c>
      <c r="G51" s="466">
        <f>+G10/G32</f>
        <v>1</v>
      </c>
    </row>
    <row r="52" spans="1:7" ht="13.5" thickBot="1">
      <c r="A52" s="459" t="s">
        <v>1275</v>
      </c>
      <c r="B52" s="780" t="s">
        <v>81</v>
      </c>
      <c r="C52" s="780" t="s">
        <v>81</v>
      </c>
      <c r="D52" s="780" t="s">
        <v>81</v>
      </c>
      <c r="E52" s="780" t="s">
        <v>81</v>
      </c>
      <c r="F52" s="780" t="s">
        <v>81</v>
      </c>
      <c r="G52" s="773" t="s">
        <v>1855</v>
      </c>
    </row>
    <row r="53" spans="1:7">
      <c r="A53" s="2" t="s">
        <v>1861</v>
      </c>
    </row>
  </sheetData>
  <pageMargins left="0.7" right="0.7" top="0.75" bottom="0.75" header="0.3" footer="0.3"/>
  <pageSetup orientation="portrait" horizontalDpi="1200" verticalDpi="1200" r:id="rId1"/>
</worksheet>
</file>

<file path=xl/worksheets/sheet83.xml><?xml version="1.0" encoding="utf-8"?>
<worksheet xmlns="http://schemas.openxmlformats.org/spreadsheetml/2006/main" xmlns:r="http://schemas.openxmlformats.org/officeDocument/2006/relationships">
  <dimension ref="A1:G114"/>
  <sheetViews>
    <sheetView topLeftCell="A24" workbookViewId="0">
      <selection activeCell="G27" sqref="G27"/>
    </sheetView>
  </sheetViews>
  <sheetFormatPr baseColWidth="10" defaultRowHeight="15"/>
  <cols>
    <col min="2" max="3" width="11.42578125" style="754"/>
    <col min="4" max="5" width="11.42578125" style="747"/>
    <col min="6" max="7" width="11.42578125" style="754"/>
  </cols>
  <sheetData>
    <row r="1" spans="1:7">
      <c r="A1" t="s">
        <v>1807</v>
      </c>
    </row>
    <row r="2" spans="1:7" ht="15.75" thickBot="1"/>
    <row r="3" spans="1:7">
      <c r="A3" s="93" t="s">
        <v>1808</v>
      </c>
      <c r="B3" s="755"/>
      <c r="C3" s="755"/>
      <c r="D3" s="748"/>
      <c r="E3" s="748" t="s">
        <v>1809</v>
      </c>
      <c r="F3" s="748">
        <f xml:space="preserve">    1689</f>
        <v>1689</v>
      </c>
      <c r="G3" s="755"/>
    </row>
    <row r="4" spans="1:7">
      <c r="A4" s="94"/>
      <c r="B4" s="756"/>
      <c r="C4" s="756"/>
      <c r="D4" s="749"/>
      <c r="E4" s="749" t="s">
        <v>1810</v>
      </c>
      <c r="F4" s="749">
        <f xml:space="preserve">  412.69</f>
        <v>412.69</v>
      </c>
      <c r="G4" s="756"/>
    </row>
    <row r="5" spans="1:7">
      <c r="A5" s="94"/>
      <c r="B5" s="756"/>
      <c r="C5" s="756"/>
      <c r="D5" s="749"/>
      <c r="E5" s="749" t="s">
        <v>1811</v>
      </c>
      <c r="F5" s="749">
        <f xml:space="preserve">  0</f>
        <v>0</v>
      </c>
      <c r="G5" s="756"/>
    </row>
    <row r="6" spans="1:7">
      <c r="A6" s="94"/>
      <c r="B6" s="756"/>
      <c r="C6" s="756"/>
      <c r="D6" s="749"/>
      <c r="E6" s="749" t="s">
        <v>1812</v>
      </c>
      <c r="F6" s="749">
        <f xml:space="preserve">  0.7428</f>
        <v>0.74280000000000002</v>
      </c>
      <c r="G6" s="756"/>
    </row>
    <row r="7" spans="1:7" ht="15.75" thickBot="1">
      <c r="A7" s="460"/>
      <c r="B7" s="757"/>
      <c r="C7" s="757"/>
      <c r="D7" s="750"/>
      <c r="E7" s="750" t="s">
        <v>1813</v>
      </c>
      <c r="F7" s="750">
        <f xml:space="preserve">  0.83333</f>
        <v>0.83333000000000002</v>
      </c>
      <c r="G7" s="757"/>
    </row>
    <row r="8" spans="1:7">
      <c r="A8" s="2"/>
      <c r="B8" s="758"/>
      <c r="C8" s="758"/>
      <c r="D8" s="751"/>
      <c r="E8" s="751"/>
      <c r="F8" s="758"/>
      <c r="G8" s="758"/>
    </row>
    <row r="9" spans="1:7" ht="15.75" thickBot="1">
      <c r="A9" s="2"/>
      <c r="B9" s="758"/>
      <c r="C9" s="758"/>
      <c r="D9" s="751"/>
      <c r="E9" s="751"/>
      <c r="F9" s="758"/>
      <c r="G9" s="758"/>
    </row>
    <row r="10" spans="1:7">
      <c r="A10" s="93"/>
      <c r="B10" s="755"/>
      <c r="C10" s="755" t="s">
        <v>1814</v>
      </c>
      <c r="D10" s="748"/>
      <c r="E10" s="748"/>
      <c r="F10" s="755"/>
      <c r="G10" s="755"/>
    </row>
    <row r="11" spans="1:7">
      <c r="A11" s="742" t="s">
        <v>1815</v>
      </c>
      <c r="B11" s="759" t="s">
        <v>1816</v>
      </c>
      <c r="C11" s="759" t="s">
        <v>1817</v>
      </c>
      <c r="D11" s="752" t="s">
        <v>1818</v>
      </c>
      <c r="E11" s="752" t="s">
        <v>1819</v>
      </c>
      <c r="F11" s="759" t="s">
        <v>1820</v>
      </c>
      <c r="G11" s="759" t="s">
        <v>1821</v>
      </c>
    </row>
    <row r="12" spans="1:7">
      <c r="A12" s="13"/>
      <c r="B12" s="743"/>
      <c r="C12" s="743"/>
      <c r="D12" s="745"/>
      <c r="E12" s="745"/>
      <c r="F12" s="743"/>
      <c r="G12" s="743"/>
    </row>
    <row r="13" spans="1:7">
      <c r="A13" s="13" t="s">
        <v>1822</v>
      </c>
      <c r="B13" s="743">
        <v>-3.4265919999999999</v>
      </c>
      <c r="C13" s="743">
        <v>0.2416526</v>
      </c>
      <c r="D13" s="745">
        <v>-14.18</v>
      </c>
      <c r="E13" s="745">
        <v>0</v>
      </c>
      <c r="F13" s="743">
        <v>-3.9005670000000001</v>
      </c>
      <c r="G13" s="743">
        <v>-2.9526159999999999</v>
      </c>
    </row>
    <row r="14" spans="1:7">
      <c r="A14" s="13" t="s">
        <v>1823</v>
      </c>
      <c r="B14" s="743">
        <v>-0.90828609999999999</v>
      </c>
      <c r="C14" s="743">
        <v>0.23352000000000001</v>
      </c>
      <c r="D14" s="745">
        <v>-3.89</v>
      </c>
      <c r="E14" s="745">
        <v>0</v>
      </c>
      <c r="F14" s="743">
        <v>-1.3663099999999999</v>
      </c>
      <c r="G14" s="743">
        <v>-0.4502622</v>
      </c>
    </row>
    <row r="15" spans="1:7">
      <c r="A15" s="13" t="s">
        <v>1824</v>
      </c>
      <c r="B15" s="743">
        <v>-1.216361</v>
      </c>
      <c r="C15" s="743">
        <v>0.22772149999999999</v>
      </c>
      <c r="D15" s="745">
        <v>-5.34</v>
      </c>
      <c r="E15" s="745">
        <v>0</v>
      </c>
      <c r="F15" s="743">
        <v>-1.6630119999999999</v>
      </c>
      <c r="G15" s="743">
        <v>-0.76971020000000001</v>
      </c>
    </row>
    <row r="16" spans="1:7">
      <c r="A16" s="13" t="s">
        <v>1825</v>
      </c>
      <c r="B16" s="743">
        <v>-1.2548999999999999</v>
      </c>
      <c r="C16" s="743">
        <v>0.22188330000000001</v>
      </c>
      <c r="D16" s="745">
        <v>-5.66</v>
      </c>
      <c r="E16" s="745">
        <v>0</v>
      </c>
      <c r="F16" s="743">
        <v>-1.6900999999999999</v>
      </c>
      <c r="G16" s="743">
        <v>-0.81969999999999998</v>
      </c>
    </row>
    <row r="17" spans="1:7">
      <c r="A17" s="13" t="s">
        <v>1826</v>
      </c>
      <c r="B17" s="743">
        <v>-1.6849749999999999</v>
      </c>
      <c r="C17" s="743">
        <v>0.23923849999999999</v>
      </c>
      <c r="D17" s="745">
        <v>-7.04</v>
      </c>
      <c r="E17" s="745">
        <v>0</v>
      </c>
      <c r="F17" s="743">
        <v>-2.1542150000000002</v>
      </c>
      <c r="G17" s="743">
        <v>-1.215735</v>
      </c>
    </row>
    <row r="18" spans="1:7">
      <c r="A18" s="13" t="s">
        <v>1827</v>
      </c>
      <c r="B18" s="743">
        <v>0.98277729999999996</v>
      </c>
      <c r="C18" s="743">
        <v>0.31732139999999998</v>
      </c>
      <c r="D18" s="745">
        <v>3.1</v>
      </c>
      <c r="E18" s="745">
        <v>2E-3</v>
      </c>
      <c r="F18" s="743">
        <v>0.36038599999999998</v>
      </c>
      <c r="G18" s="743">
        <v>1.6051690000000001</v>
      </c>
    </row>
    <row r="19" spans="1:7">
      <c r="A19" s="13" t="s">
        <v>1828</v>
      </c>
      <c r="B19" s="743">
        <v>-1.6409769999999999</v>
      </c>
      <c r="C19" s="743">
        <v>0.2228444</v>
      </c>
      <c r="D19" s="745">
        <v>-7.36</v>
      </c>
      <c r="E19" s="745">
        <v>0</v>
      </c>
      <c r="F19" s="743">
        <v>-2.0780620000000001</v>
      </c>
      <c r="G19" s="743">
        <v>-1.203892</v>
      </c>
    </row>
    <row r="20" spans="1:7">
      <c r="A20" s="13" t="s">
        <v>1829</v>
      </c>
      <c r="B20" s="743">
        <v>2.0810900000000001</v>
      </c>
      <c r="C20" s="743">
        <v>0.22426499999999999</v>
      </c>
      <c r="D20" s="745">
        <v>9.2799999999999994</v>
      </c>
      <c r="E20" s="745">
        <v>0</v>
      </c>
      <c r="F20" s="743">
        <v>1.6412180000000001</v>
      </c>
      <c r="G20" s="743">
        <v>2.5209609999999998</v>
      </c>
    </row>
    <row r="21" spans="1:7">
      <c r="A21" s="13" t="s">
        <v>1830</v>
      </c>
      <c r="B21" s="743">
        <v>-0.4429593</v>
      </c>
      <c r="C21" s="743">
        <v>0.2394077</v>
      </c>
      <c r="D21" s="745">
        <v>-1.85</v>
      </c>
      <c r="E21" s="745">
        <v>6.4000000000000001E-2</v>
      </c>
      <c r="F21" s="743">
        <v>-0.91253119999999999</v>
      </c>
      <c r="G21" s="743">
        <v>2.66127E-2</v>
      </c>
    </row>
    <row r="22" spans="1:7">
      <c r="A22" s="13" t="s">
        <v>1831</v>
      </c>
      <c r="B22" s="743">
        <v>-1.7615879999999999</v>
      </c>
      <c r="C22" s="743">
        <v>0.21954280000000001</v>
      </c>
      <c r="D22" s="745">
        <v>-8.02</v>
      </c>
      <c r="E22" s="745">
        <v>0</v>
      </c>
      <c r="F22" s="743">
        <v>-2.1921970000000002</v>
      </c>
      <c r="G22" s="743">
        <v>-1.3309789999999999</v>
      </c>
    </row>
    <row r="23" spans="1:7">
      <c r="A23" s="13" t="s">
        <v>1832</v>
      </c>
      <c r="B23" s="743">
        <v>-1.834622</v>
      </c>
      <c r="C23" s="743">
        <v>0.23918729999999999</v>
      </c>
      <c r="D23" s="745">
        <v>-7.67</v>
      </c>
      <c r="E23" s="745">
        <v>0</v>
      </c>
      <c r="F23" s="743">
        <v>-2.3037619999999999</v>
      </c>
      <c r="G23" s="743">
        <v>-1.3654820000000001</v>
      </c>
    </row>
    <row r="24" spans="1:7">
      <c r="A24" s="13" t="s">
        <v>1833</v>
      </c>
      <c r="B24" s="743">
        <v>0.49072320000000003</v>
      </c>
      <c r="C24" s="743">
        <v>0.22955200000000001</v>
      </c>
      <c r="D24" s="745">
        <v>2.14</v>
      </c>
      <c r="E24" s="745">
        <v>3.3000000000000002E-2</v>
      </c>
      <c r="F24" s="743">
        <v>4.04821E-2</v>
      </c>
      <c r="G24" s="743">
        <v>0.94096429999999998</v>
      </c>
    </row>
    <row r="25" spans="1:7">
      <c r="A25" s="13" t="s">
        <v>1834</v>
      </c>
      <c r="B25" s="743">
        <v>-2.5659809999999998</v>
      </c>
      <c r="C25" s="743">
        <v>0.2306164</v>
      </c>
      <c r="D25" s="745">
        <v>-11.13</v>
      </c>
      <c r="E25" s="745">
        <v>0</v>
      </c>
      <c r="F25" s="743">
        <v>-3.01831</v>
      </c>
      <c r="G25" s="743">
        <v>-2.1136520000000001</v>
      </c>
    </row>
    <row r="26" spans="1:7">
      <c r="A26" s="13" t="s">
        <v>1835</v>
      </c>
      <c r="B26" s="743">
        <v>-2.0634779999999999</v>
      </c>
      <c r="C26" s="743">
        <v>0.2270692</v>
      </c>
      <c r="D26" s="745">
        <v>-9.09</v>
      </c>
      <c r="E26" s="745">
        <v>0</v>
      </c>
      <c r="F26" s="743">
        <v>-2.5088490000000001</v>
      </c>
      <c r="G26" s="743">
        <v>-1.618107</v>
      </c>
    </row>
    <row r="27" spans="1:7">
      <c r="A27" s="13" t="s">
        <v>1836</v>
      </c>
      <c r="B27" s="743">
        <v>-1.651653</v>
      </c>
      <c r="C27" s="743">
        <v>0.23789099999999999</v>
      </c>
      <c r="D27" s="745">
        <v>-6.94</v>
      </c>
      <c r="E27" s="745">
        <v>0</v>
      </c>
      <c r="F27" s="743">
        <v>-2.1182500000000002</v>
      </c>
      <c r="G27" s="743">
        <v>-1.1850560000000001</v>
      </c>
    </row>
    <row r="28" spans="1:7">
      <c r="A28" s="13" t="s">
        <v>1837</v>
      </c>
      <c r="B28" s="743">
        <v>-0.72299670000000005</v>
      </c>
      <c r="C28" s="743">
        <v>0.2269892</v>
      </c>
      <c r="D28" s="745">
        <v>-3.19</v>
      </c>
      <c r="E28" s="745">
        <v>1E-3</v>
      </c>
      <c r="F28" s="743">
        <v>-1.1682110000000001</v>
      </c>
      <c r="G28" s="743">
        <v>-0.27778209999999998</v>
      </c>
    </row>
    <row r="29" spans="1:7">
      <c r="A29" s="13" t="s">
        <v>1838</v>
      </c>
      <c r="B29" s="743">
        <v>-0.53042650000000002</v>
      </c>
      <c r="C29" s="743">
        <v>0.23444319999999999</v>
      </c>
      <c r="D29" s="745">
        <v>-2.2599999999999998</v>
      </c>
      <c r="E29" s="745">
        <v>2.4E-2</v>
      </c>
      <c r="F29" s="743">
        <v>-0.99026119999999995</v>
      </c>
      <c r="G29" s="743">
        <v>-7.0591799999999996E-2</v>
      </c>
    </row>
    <row r="30" spans="1:7">
      <c r="A30" s="13" t="s">
        <v>1839</v>
      </c>
      <c r="B30" s="743">
        <v>-1.2969079999999999</v>
      </c>
      <c r="C30" s="743">
        <v>0.2460811</v>
      </c>
      <c r="D30" s="745">
        <v>-5.27</v>
      </c>
      <c r="E30" s="745">
        <v>0</v>
      </c>
      <c r="F30" s="743">
        <v>-1.779569</v>
      </c>
      <c r="G30" s="743">
        <v>-0.81424669999999999</v>
      </c>
    </row>
    <row r="31" spans="1:7">
      <c r="A31" s="13" t="s">
        <v>1840</v>
      </c>
      <c r="B31" s="743">
        <v>-2.095129</v>
      </c>
      <c r="C31" s="743">
        <v>0.27597579999999999</v>
      </c>
      <c r="D31" s="745">
        <v>-7.59</v>
      </c>
      <c r="E31" s="745">
        <v>0</v>
      </c>
      <c r="F31" s="743">
        <v>-2.636425</v>
      </c>
      <c r="G31" s="743">
        <v>-1.553833</v>
      </c>
    </row>
    <row r="32" spans="1:7">
      <c r="A32" s="13" t="s">
        <v>1841</v>
      </c>
      <c r="B32" s="743">
        <v>-0.51209260000000001</v>
      </c>
      <c r="C32" s="743">
        <v>0.23895040000000001</v>
      </c>
      <c r="D32" s="745">
        <v>-2.14</v>
      </c>
      <c r="E32" s="745">
        <v>3.2000000000000001E-2</v>
      </c>
      <c r="F32" s="743">
        <v>-0.98076770000000002</v>
      </c>
      <c r="G32" s="743">
        <v>-4.3417400000000002E-2</v>
      </c>
    </row>
    <row r="33" spans="1:7">
      <c r="A33" s="13" t="s">
        <v>1842</v>
      </c>
      <c r="B33" s="743">
        <v>-1.3653500000000001</v>
      </c>
      <c r="C33" s="743">
        <v>0.25076290000000001</v>
      </c>
      <c r="D33" s="745">
        <v>-5.44</v>
      </c>
      <c r="E33" s="745">
        <v>0</v>
      </c>
      <c r="F33" s="743">
        <v>-1.857194</v>
      </c>
      <c r="G33" s="743">
        <v>-0.87350629999999996</v>
      </c>
    </row>
    <row r="34" spans="1:7">
      <c r="A34" s="13" t="s">
        <v>1843</v>
      </c>
      <c r="B34" s="743">
        <v>-2.929891</v>
      </c>
      <c r="C34" s="743">
        <v>0.2377486</v>
      </c>
      <c r="D34" s="745">
        <v>-12.32</v>
      </c>
      <c r="E34" s="745">
        <v>0</v>
      </c>
      <c r="F34" s="743">
        <v>-3.3962089999999998</v>
      </c>
      <c r="G34" s="743">
        <v>-2.4635729999999998</v>
      </c>
    </row>
    <row r="35" spans="1:7">
      <c r="A35" s="13" t="s">
        <v>1844</v>
      </c>
      <c r="B35" s="743">
        <v>0.92746550000000005</v>
      </c>
      <c r="C35" s="743">
        <v>5.6249E-2</v>
      </c>
      <c r="D35" s="745">
        <v>16.489999999999998</v>
      </c>
      <c r="E35" s="745">
        <v>0</v>
      </c>
      <c r="F35" s="743">
        <v>0.81713919999999995</v>
      </c>
      <c r="G35" s="743">
        <v>1.037792</v>
      </c>
    </row>
    <row r="36" spans="1:7">
      <c r="A36" s="13" t="s">
        <v>1845</v>
      </c>
      <c r="B36" s="743">
        <v>0.84425150000000004</v>
      </c>
      <c r="C36" s="743">
        <v>0.1013174</v>
      </c>
      <c r="D36" s="745">
        <v>8.33</v>
      </c>
      <c r="E36" s="745">
        <v>0</v>
      </c>
      <c r="F36" s="743">
        <v>0.64552860000000001</v>
      </c>
      <c r="G36" s="743">
        <v>1.0429740000000001</v>
      </c>
    </row>
    <row r="37" spans="1:7" ht="15.75" thickBot="1">
      <c r="A37" s="459" t="s">
        <v>1846</v>
      </c>
      <c r="B37" s="744">
        <v>-7.3851570000000004</v>
      </c>
      <c r="C37" s="744">
        <v>0.99602630000000003</v>
      </c>
      <c r="D37" s="746">
        <v>-7.41</v>
      </c>
      <c r="E37" s="746">
        <v>0</v>
      </c>
      <c r="F37" s="744">
        <v>-9.3387539999999998</v>
      </c>
      <c r="G37" s="744">
        <v>-5.4315610000000003</v>
      </c>
    </row>
    <row r="40" spans="1:7" ht="15.75" thickBot="1">
      <c r="A40" s="13" t="s">
        <v>1851</v>
      </c>
    </row>
    <row r="41" spans="1:7">
      <c r="A41" s="93" t="s">
        <v>1808</v>
      </c>
      <c r="B41" s="755"/>
      <c r="C41" s="755"/>
      <c r="D41" s="748"/>
      <c r="E41" s="748" t="s">
        <v>1809</v>
      </c>
      <c r="F41" s="748">
        <f xml:space="preserve">    1689</f>
        <v>1689</v>
      </c>
      <c r="G41" s="755"/>
    </row>
    <row r="42" spans="1:7">
      <c r="A42" s="94"/>
      <c r="B42" s="756"/>
      <c r="C42" s="756"/>
      <c r="D42" s="749"/>
      <c r="E42" s="749" t="s">
        <v>1847</v>
      </c>
      <c r="F42" s="749">
        <f xml:space="preserve">  386.55</f>
        <v>386.55</v>
      </c>
      <c r="G42" s="756"/>
    </row>
    <row r="43" spans="1:7">
      <c r="A43" s="94"/>
      <c r="B43" s="756"/>
      <c r="C43" s="756"/>
      <c r="D43" s="749"/>
      <c r="E43" s="749" t="s">
        <v>1811</v>
      </c>
      <c r="F43" s="749">
        <f xml:space="preserve">  0</f>
        <v>0</v>
      </c>
      <c r="G43" s="756"/>
    </row>
    <row r="44" spans="1:7">
      <c r="A44" s="94"/>
      <c r="B44" s="756"/>
      <c r="C44" s="756"/>
      <c r="D44" s="749"/>
      <c r="E44" s="749" t="s">
        <v>1812</v>
      </c>
      <c r="F44" s="749">
        <f xml:space="preserve">  0.746</f>
        <v>0.746</v>
      </c>
      <c r="G44" s="756"/>
    </row>
    <row r="45" spans="1:7" ht="15.75" thickBot="1">
      <c r="A45" s="460"/>
      <c r="B45" s="757"/>
      <c r="C45" s="757"/>
      <c r="D45" s="750"/>
      <c r="E45" s="750" t="s">
        <v>1813</v>
      </c>
      <c r="F45" s="750">
        <f xml:space="preserve">  0.82837</f>
        <v>0.82837000000000005</v>
      </c>
      <c r="G45" s="757"/>
    </row>
    <row r="46" spans="1:7">
      <c r="A46" s="2"/>
      <c r="B46" s="758"/>
      <c r="C46" s="758"/>
      <c r="D46" s="751"/>
      <c r="E46" s="751"/>
      <c r="F46" s="758"/>
      <c r="G46" s="758"/>
    </row>
    <row r="47" spans="1:7" ht="15.75" thickBot="1">
      <c r="A47" s="2"/>
      <c r="B47" s="758"/>
      <c r="C47" s="758"/>
      <c r="D47" s="751"/>
      <c r="E47" s="751"/>
      <c r="F47" s="758"/>
      <c r="G47" s="758"/>
    </row>
    <row r="48" spans="1:7">
      <c r="A48" s="93"/>
      <c r="B48" s="755"/>
      <c r="C48" s="755" t="s">
        <v>1814</v>
      </c>
      <c r="D48" s="748"/>
      <c r="E48" s="748"/>
      <c r="F48" s="755"/>
      <c r="G48" s="755"/>
    </row>
    <row r="49" spans="1:7">
      <c r="A49" s="94" t="s">
        <v>1848</v>
      </c>
      <c r="B49" s="756" t="s">
        <v>1849</v>
      </c>
      <c r="C49" s="756" t="s">
        <v>1817</v>
      </c>
      <c r="D49" s="749" t="s">
        <v>1818</v>
      </c>
      <c r="E49" s="749" t="s">
        <v>1819</v>
      </c>
      <c r="F49" s="756" t="s">
        <v>1820</v>
      </c>
      <c r="G49" s="756" t="s">
        <v>1821</v>
      </c>
    </row>
    <row r="50" spans="1:7">
      <c r="A50" s="3"/>
      <c r="B50" s="760"/>
      <c r="C50" s="760"/>
      <c r="D50" s="753"/>
      <c r="E50" s="753"/>
      <c r="F50" s="760"/>
      <c r="G50" s="760"/>
    </row>
    <row r="51" spans="1:7">
      <c r="A51" s="13" t="s">
        <v>1822</v>
      </c>
      <c r="B51" s="743">
        <v>-3.4328620000000001</v>
      </c>
      <c r="C51" s="743">
        <v>0.23984939999999999</v>
      </c>
      <c r="D51" s="745">
        <v>-14.31</v>
      </c>
      <c r="E51" s="745">
        <v>0</v>
      </c>
      <c r="F51" s="743">
        <v>-3.9033000000000002</v>
      </c>
      <c r="G51" s="743">
        <v>-2.9624229999999998</v>
      </c>
    </row>
    <row r="52" spans="1:7">
      <c r="A52" s="13" t="s">
        <v>1823</v>
      </c>
      <c r="B52" s="743">
        <v>-0.91621600000000003</v>
      </c>
      <c r="C52" s="743">
        <v>0.2339629</v>
      </c>
      <c r="D52" s="745">
        <v>-3.92</v>
      </c>
      <c r="E52" s="745">
        <v>0</v>
      </c>
      <c r="F52" s="743">
        <v>-1.3751089999999999</v>
      </c>
      <c r="G52" s="743">
        <v>-0.45732319999999999</v>
      </c>
    </row>
    <row r="53" spans="1:7">
      <c r="A53" s="13" t="s">
        <v>1824</v>
      </c>
      <c r="B53" s="743">
        <v>-1.220518</v>
      </c>
      <c r="C53" s="743">
        <v>0.22723589999999999</v>
      </c>
      <c r="D53" s="745">
        <v>-5.37</v>
      </c>
      <c r="E53" s="745">
        <v>0</v>
      </c>
      <c r="F53" s="743">
        <v>-1.6662170000000001</v>
      </c>
      <c r="G53" s="743">
        <v>-0.7748197</v>
      </c>
    </row>
    <row r="54" spans="1:7">
      <c r="A54" s="13" t="s">
        <v>1825</v>
      </c>
      <c r="B54" s="743">
        <v>-1.2865470000000001</v>
      </c>
      <c r="C54" s="743">
        <v>0.22013060000000001</v>
      </c>
      <c r="D54" s="745">
        <v>-5.84</v>
      </c>
      <c r="E54" s="745">
        <v>0</v>
      </c>
      <c r="F54" s="743">
        <v>-1.7183090000000001</v>
      </c>
      <c r="G54" s="743">
        <v>-0.85478469999999995</v>
      </c>
    </row>
    <row r="55" spans="1:7">
      <c r="A55" s="13" t="s">
        <v>1826</v>
      </c>
      <c r="B55" s="743">
        <v>-1.6838040000000001</v>
      </c>
      <c r="C55" s="743">
        <v>0.23673839999999999</v>
      </c>
      <c r="D55" s="745">
        <v>-7.11</v>
      </c>
      <c r="E55" s="745">
        <v>0</v>
      </c>
      <c r="F55" s="743">
        <v>-2.1481409999999999</v>
      </c>
      <c r="G55" s="743">
        <v>-1.2194670000000001</v>
      </c>
    </row>
    <row r="56" spans="1:7">
      <c r="A56" s="13" t="s">
        <v>1827</v>
      </c>
      <c r="B56" s="743">
        <v>0.96458180000000004</v>
      </c>
      <c r="C56" s="743">
        <v>0.32020199999999999</v>
      </c>
      <c r="D56" s="745">
        <v>3.01</v>
      </c>
      <c r="E56" s="745">
        <v>3.0000000000000001E-3</v>
      </c>
      <c r="F56" s="743">
        <v>0.33654040000000002</v>
      </c>
      <c r="G56" s="743">
        <v>1.5926229999999999</v>
      </c>
    </row>
    <row r="57" spans="1:7">
      <c r="A57" s="13" t="s">
        <v>1828</v>
      </c>
      <c r="B57" s="743">
        <v>-1.6324559999999999</v>
      </c>
      <c r="C57" s="743">
        <v>0.2211021</v>
      </c>
      <c r="D57" s="745">
        <v>-7.38</v>
      </c>
      <c r="E57" s="745">
        <v>0</v>
      </c>
      <c r="F57" s="743">
        <v>-2.0661239999999998</v>
      </c>
      <c r="G57" s="743">
        <v>-1.1987890000000001</v>
      </c>
    </row>
    <row r="58" spans="1:7">
      <c r="A58" s="13" t="s">
        <v>1829</v>
      </c>
      <c r="B58" s="743">
        <v>2.0852240000000002</v>
      </c>
      <c r="C58" s="743">
        <v>0.2223164</v>
      </c>
      <c r="D58" s="745">
        <v>9.3800000000000008</v>
      </c>
      <c r="E58" s="745">
        <v>0</v>
      </c>
      <c r="F58" s="743">
        <v>1.6491739999999999</v>
      </c>
      <c r="G58" s="743">
        <v>2.5212729999999999</v>
      </c>
    </row>
    <row r="59" spans="1:7">
      <c r="A59" s="13" t="s">
        <v>1830</v>
      </c>
      <c r="B59" s="743">
        <v>-0.43058210000000002</v>
      </c>
      <c r="C59" s="743">
        <v>0.23652770000000001</v>
      </c>
      <c r="D59" s="745">
        <v>-1.82</v>
      </c>
      <c r="E59" s="745">
        <v>6.9000000000000006E-2</v>
      </c>
      <c r="F59" s="743">
        <v>-0.89450560000000001</v>
      </c>
      <c r="G59" s="743">
        <v>3.33414E-2</v>
      </c>
    </row>
    <row r="60" spans="1:7">
      <c r="A60" s="13" t="s">
        <v>1831</v>
      </c>
      <c r="B60" s="743">
        <v>-1.755029</v>
      </c>
      <c r="C60" s="743">
        <v>0.21795200000000001</v>
      </c>
      <c r="D60" s="745">
        <v>-8.0500000000000007</v>
      </c>
      <c r="E60" s="745">
        <v>0</v>
      </c>
      <c r="F60" s="743">
        <v>-2.182518</v>
      </c>
      <c r="G60" s="743">
        <v>-1.327539</v>
      </c>
    </row>
    <row r="61" spans="1:7">
      <c r="A61" s="13" t="s">
        <v>1832</v>
      </c>
      <c r="B61" s="743">
        <v>-1.837407</v>
      </c>
      <c r="C61" s="743">
        <v>0.2348208</v>
      </c>
      <c r="D61" s="745">
        <v>-7.82</v>
      </c>
      <c r="E61" s="745">
        <v>0</v>
      </c>
      <c r="F61" s="743">
        <v>-2.2979820000000002</v>
      </c>
      <c r="G61" s="743">
        <v>-1.3768309999999999</v>
      </c>
    </row>
    <row r="62" spans="1:7">
      <c r="A62" s="13" t="s">
        <v>1833</v>
      </c>
      <c r="B62" s="743">
        <v>0.47972589999999998</v>
      </c>
      <c r="C62" s="743">
        <v>0.22803760000000001</v>
      </c>
      <c r="D62" s="745">
        <v>2.1</v>
      </c>
      <c r="E62" s="745">
        <v>3.5999999999999997E-2</v>
      </c>
      <c r="F62" s="743">
        <v>3.2454900000000002E-2</v>
      </c>
      <c r="G62" s="743">
        <v>0.92699679999999995</v>
      </c>
    </row>
    <row r="63" spans="1:7">
      <c r="A63" s="13" t="s">
        <v>1834</v>
      </c>
      <c r="B63" s="743">
        <v>-2.5468820000000001</v>
      </c>
      <c r="C63" s="743">
        <v>0.22694690000000001</v>
      </c>
      <c r="D63" s="745">
        <v>-11.22</v>
      </c>
      <c r="E63" s="745">
        <v>0</v>
      </c>
      <c r="F63" s="743">
        <v>-2.9920140000000002</v>
      </c>
      <c r="G63" s="743">
        <v>-2.10175</v>
      </c>
    </row>
    <row r="64" spans="1:7">
      <c r="A64" s="13" t="s">
        <v>1835</v>
      </c>
      <c r="B64" s="743">
        <v>-2.0894409999999999</v>
      </c>
      <c r="C64" s="743">
        <v>0.2244555</v>
      </c>
      <c r="D64" s="745">
        <v>-9.31</v>
      </c>
      <c r="E64" s="745">
        <v>0</v>
      </c>
      <c r="F64" s="743">
        <v>-2.5296859999999999</v>
      </c>
      <c r="G64" s="743">
        <v>-1.6491960000000001</v>
      </c>
    </row>
    <row r="65" spans="1:7">
      <c r="A65" s="13" t="s">
        <v>1836</v>
      </c>
      <c r="B65" s="743">
        <v>-1.659537</v>
      </c>
      <c r="C65" s="743">
        <v>0.23662269999999999</v>
      </c>
      <c r="D65" s="745">
        <v>-7.01</v>
      </c>
      <c r="E65" s="745">
        <v>0</v>
      </c>
      <c r="F65" s="743">
        <v>-2.1236459999999999</v>
      </c>
      <c r="G65" s="743">
        <v>-1.195427</v>
      </c>
    </row>
    <row r="66" spans="1:7">
      <c r="A66" s="13" t="s">
        <v>1837</v>
      </c>
      <c r="B66" s="743">
        <v>-0.73125359999999995</v>
      </c>
      <c r="C66" s="743">
        <v>0.22492290000000001</v>
      </c>
      <c r="D66" s="745">
        <v>-3.25</v>
      </c>
      <c r="E66" s="745">
        <v>1E-3</v>
      </c>
      <c r="F66" s="743">
        <v>-1.1724159999999999</v>
      </c>
      <c r="G66" s="743">
        <v>-0.29009170000000001</v>
      </c>
    </row>
    <row r="67" spans="1:7">
      <c r="A67" s="13" t="s">
        <v>1838</v>
      </c>
      <c r="B67" s="743">
        <v>-0.53211299999999995</v>
      </c>
      <c r="C67" s="743">
        <v>0.2328202</v>
      </c>
      <c r="D67" s="745">
        <v>-2.29</v>
      </c>
      <c r="E67" s="745">
        <v>2.1999999999999999E-2</v>
      </c>
      <c r="F67" s="743">
        <v>-0.98876459999999999</v>
      </c>
      <c r="G67" s="743">
        <v>-7.5461399999999998E-2</v>
      </c>
    </row>
    <row r="68" spans="1:7">
      <c r="A68" s="13" t="s">
        <v>1839</v>
      </c>
      <c r="B68" s="743">
        <v>-1.319285</v>
      </c>
      <c r="C68" s="743">
        <v>0.24306620000000001</v>
      </c>
      <c r="D68" s="745">
        <v>-5.43</v>
      </c>
      <c r="E68" s="745">
        <v>0</v>
      </c>
      <c r="F68" s="743">
        <v>-1.796033</v>
      </c>
      <c r="G68" s="743">
        <v>-0.84253670000000003</v>
      </c>
    </row>
    <row r="69" spans="1:7">
      <c r="A69" s="13" t="s">
        <v>1840</v>
      </c>
      <c r="B69" s="743">
        <v>-2.0736729999999999</v>
      </c>
      <c r="C69" s="743">
        <v>0.26386520000000002</v>
      </c>
      <c r="D69" s="745">
        <v>-7.86</v>
      </c>
      <c r="E69" s="745">
        <v>0</v>
      </c>
      <c r="F69" s="743">
        <v>-2.5912160000000002</v>
      </c>
      <c r="G69" s="743">
        <v>-1.55613</v>
      </c>
    </row>
    <row r="70" spans="1:7">
      <c r="A70" s="13" t="s">
        <v>1841</v>
      </c>
      <c r="B70" s="743">
        <v>-0.53946070000000002</v>
      </c>
      <c r="C70" s="743">
        <v>0.2382252</v>
      </c>
      <c r="D70" s="745">
        <v>-2.2599999999999998</v>
      </c>
      <c r="E70" s="745">
        <v>2.4E-2</v>
      </c>
      <c r="F70" s="743">
        <v>-1.0067140000000001</v>
      </c>
      <c r="G70" s="743">
        <v>-7.2207800000000003E-2</v>
      </c>
    </row>
    <row r="71" spans="1:7">
      <c r="A71" s="13" t="s">
        <v>1842</v>
      </c>
      <c r="B71" s="743">
        <v>-1.3549420000000001</v>
      </c>
      <c r="C71" s="743">
        <v>0.24755630000000001</v>
      </c>
      <c r="D71" s="745">
        <v>-5.47</v>
      </c>
      <c r="E71" s="745">
        <v>0</v>
      </c>
      <c r="F71" s="743">
        <v>-1.8404959999999999</v>
      </c>
      <c r="G71" s="743">
        <v>-0.86938680000000002</v>
      </c>
    </row>
    <row r="72" spans="1:7">
      <c r="A72" s="13" t="s">
        <v>1843</v>
      </c>
      <c r="B72" s="743">
        <v>-2.969236</v>
      </c>
      <c r="C72" s="743">
        <v>0.23378090000000001</v>
      </c>
      <c r="D72" s="745">
        <v>-12.7</v>
      </c>
      <c r="E72" s="745">
        <v>0</v>
      </c>
      <c r="F72" s="743">
        <v>-3.427772</v>
      </c>
      <c r="G72" s="743">
        <v>-2.5106999999999999</v>
      </c>
    </row>
    <row r="73" spans="1:7">
      <c r="A73" s="13" t="s">
        <v>1844</v>
      </c>
      <c r="B73" s="743">
        <v>0.91460969999999997</v>
      </c>
      <c r="C73" s="743">
        <v>5.6442399999999997E-2</v>
      </c>
      <c r="D73" s="745">
        <v>16.2</v>
      </c>
      <c r="E73" s="745">
        <v>0</v>
      </c>
      <c r="F73" s="743">
        <v>0.80390399999999995</v>
      </c>
      <c r="G73" s="743">
        <v>1.025315</v>
      </c>
    </row>
    <row r="74" spans="1:7">
      <c r="A74" s="13" t="s">
        <v>1845</v>
      </c>
      <c r="B74" s="743">
        <v>0.74465859999999995</v>
      </c>
      <c r="C74" s="743">
        <v>0.1208057</v>
      </c>
      <c r="D74" s="745">
        <v>6.16</v>
      </c>
      <c r="E74" s="745">
        <v>0</v>
      </c>
      <c r="F74" s="743">
        <v>0.50771140000000003</v>
      </c>
      <c r="G74" s="743">
        <v>0.98160579999999997</v>
      </c>
    </row>
    <row r="75" spans="1:7">
      <c r="A75" s="13" t="s">
        <v>1850</v>
      </c>
      <c r="B75" s="743">
        <v>-2.978119</v>
      </c>
      <c r="C75" s="743">
        <v>1.308146</v>
      </c>
      <c r="D75" s="745">
        <v>-2.2799999999999998</v>
      </c>
      <c r="E75" s="745">
        <v>2.3E-2</v>
      </c>
      <c r="F75" s="743">
        <v>-5.5439059999999998</v>
      </c>
      <c r="G75" s="743">
        <v>-0.41233180000000003</v>
      </c>
    </row>
    <row r="76" spans="1:7" ht="15.75" thickBot="1">
      <c r="A76" s="459" t="s">
        <v>1846</v>
      </c>
      <c r="B76" s="744">
        <v>5.1347529999999999</v>
      </c>
      <c r="C76" s="744">
        <v>5.7781190000000002</v>
      </c>
      <c r="D76" s="746">
        <v>0.89</v>
      </c>
      <c r="E76" s="746">
        <v>0.374</v>
      </c>
      <c r="F76" s="744">
        <v>-6.1984000000000004</v>
      </c>
      <c r="G76" s="744">
        <v>16.46791</v>
      </c>
    </row>
    <row r="80" spans="1:7" ht="15.75" thickBot="1">
      <c r="A80" t="s">
        <v>1853</v>
      </c>
    </row>
    <row r="81" spans="1:7">
      <c r="A81" s="93" t="s">
        <v>1808</v>
      </c>
      <c r="B81" s="755"/>
      <c r="C81" s="755"/>
      <c r="D81" s="748"/>
      <c r="E81" s="748" t="s">
        <v>1809</v>
      </c>
      <c r="F81" s="748">
        <f xml:space="preserve">    1689</f>
        <v>1689</v>
      </c>
      <c r="G81" s="755"/>
    </row>
    <row r="82" spans="1:7">
      <c r="A82" s="94"/>
      <c r="B82" s="756"/>
      <c r="C82" s="756"/>
      <c r="D82" s="749"/>
      <c r="E82" s="749" t="s">
        <v>1852</v>
      </c>
      <c r="F82" s="749">
        <f xml:space="preserve">  247.5</f>
        <v>247.5</v>
      </c>
      <c r="G82" s="756"/>
    </row>
    <row r="83" spans="1:7">
      <c r="A83" s="94"/>
      <c r="B83" s="756"/>
      <c r="C83" s="756"/>
      <c r="D83" s="749"/>
      <c r="E83" s="749" t="s">
        <v>1811</v>
      </c>
      <c r="F83" s="749">
        <f xml:space="preserve">  0</f>
        <v>0</v>
      </c>
      <c r="G83" s="756"/>
    </row>
    <row r="84" spans="1:7">
      <c r="A84" s="94"/>
      <c r="B84" s="756"/>
      <c r="C84" s="756"/>
      <c r="D84" s="749"/>
      <c r="E84" s="749" t="s">
        <v>1812</v>
      </c>
      <c r="F84" s="749">
        <f xml:space="preserve">  0.6854</f>
        <v>0.68540000000000001</v>
      </c>
      <c r="G84" s="756"/>
    </row>
    <row r="85" spans="1:7" ht="15.75" thickBot="1">
      <c r="A85" s="460"/>
      <c r="B85" s="757"/>
      <c r="C85" s="757"/>
      <c r="D85" s="750"/>
      <c r="E85" s="750" t="s">
        <v>1813</v>
      </c>
      <c r="F85" s="750">
        <f xml:space="preserve">  0.92132</f>
        <v>0.92132000000000003</v>
      </c>
      <c r="G85" s="757"/>
    </row>
    <row r="86" spans="1:7">
      <c r="A86" s="2"/>
      <c r="B86" s="758"/>
      <c r="C86" s="758"/>
      <c r="D86" s="751"/>
      <c r="E86" s="751"/>
      <c r="F86" s="758"/>
      <c r="G86" s="758"/>
    </row>
    <row r="87" spans="1:7" ht="15.75" thickBot="1">
      <c r="A87" s="2"/>
      <c r="B87" s="758"/>
      <c r="C87" s="758"/>
      <c r="D87" s="751"/>
      <c r="E87" s="751"/>
      <c r="F87" s="758"/>
      <c r="G87" s="758"/>
    </row>
    <row r="88" spans="1:7">
      <c r="A88" s="93"/>
      <c r="B88" s="755"/>
      <c r="C88" s="755" t="s">
        <v>1814</v>
      </c>
      <c r="D88" s="748"/>
      <c r="E88" s="748"/>
      <c r="F88" s="755"/>
      <c r="G88" s="755"/>
    </row>
    <row r="89" spans="1:7">
      <c r="A89" s="94" t="s">
        <v>1848</v>
      </c>
      <c r="B89" s="756" t="s">
        <v>1849</v>
      </c>
      <c r="C89" s="756" t="s">
        <v>1817</v>
      </c>
      <c r="D89" s="749" t="s">
        <v>1818</v>
      </c>
      <c r="E89" s="749" t="s">
        <v>1819</v>
      </c>
      <c r="F89" s="756" t="s">
        <v>1820</v>
      </c>
      <c r="G89" s="756" t="s">
        <v>1821</v>
      </c>
    </row>
    <row r="90" spans="1:7">
      <c r="A90" s="3"/>
      <c r="B90" s="760"/>
      <c r="C90" s="760"/>
      <c r="D90" s="753"/>
      <c r="E90" s="753"/>
      <c r="F90" s="760"/>
      <c r="G90" s="760"/>
    </row>
    <row r="91" spans="1:7">
      <c r="A91" s="13" t="s">
        <v>1822</v>
      </c>
      <c r="B91" s="743">
        <v>-3.7155550000000002</v>
      </c>
      <c r="C91" s="743">
        <v>0.2469325</v>
      </c>
      <c r="D91" s="745">
        <v>-15.05</v>
      </c>
      <c r="E91" s="745">
        <v>0</v>
      </c>
      <c r="F91" s="743">
        <v>-4.1998860000000002</v>
      </c>
      <c r="G91" s="743">
        <v>-3.2312240000000001</v>
      </c>
    </row>
    <row r="92" spans="1:7">
      <c r="A92" s="13" t="s">
        <v>1823</v>
      </c>
      <c r="B92" s="743">
        <v>-0.84345749999999997</v>
      </c>
      <c r="C92" s="743">
        <v>0.25370239999999999</v>
      </c>
      <c r="D92" s="745">
        <v>-3.32</v>
      </c>
      <c r="E92" s="745">
        <v>1E-3</v>
      </c>
      <c r="F92" s="743">
        <v>-1.341067</v>
      </c>
      <c r="G92" s="743">
        <v>-0.34584819999999999</v>
      </c>
    </row>
    <row r="93" spans="1:7">
      <c r="A93" s="13" t="s">
        <v>1824</v>
      </c>
      <c r="B93" s="743">
        <v>-1.1134219999999999</v>
      </c>
      <c r="C93" s="743">
        <v>0.245473</v>
      </c>
      <c r="D93" s="745">
        <v>-4.54</v>
      </c>
      <c r="E93" s="745">
        <v>0</v>
      </c>
      <c r="F93" s="743">
        <v>-1.5948910000000001</v>
      </c>
      <c r="G93" s="743">
        <v>-0.63195409999999996</v>
      </c>
    </row>
    <row r="94" spans="1:7">
      <c r="A94" s="13" t="s">
        <v>1825</v>
      </c>
      <c r="B94" s="743">
        <v>-1.648738</v>
      </c>
      <c r="C94" s="743">
        <v>0.23645289999999999</v>
      </c>
      <c r="D94" s="745">
        <v>-6.97</v>
      </c>
      <c r="E94" s="745">
        <v>0</v>
      </c>
      <c r="F94" s="743">
        <v>-2.1125150000000001</v>
      </c>
      <c r="G94" s="743">
        <v>-1.1849620000000001</v>
      </c>
    </row>
    <row r="95" spans="1:7">
      <c r="A95" s="13" t="s">
        <v>1826</v>
      </c>
      <c r="B95" s="743">
        <v>-2.024152</v>
      </c>
      <c r="C95" s="743">
        <v>0.25266240000000001</v>
      </c>
      <c r="D95" s="745">
        <v>-8.01</v>
      </c>
      <c r="E95" s="745">
        <v>0</v>
      </c>
      <c r="F95" s="743">
        <v>-2.5197210000000001</v>
      </c>
      <c r="G95" s="743">
        <v>-1.528583</v>
      </c>
    </row>
    <row r="96" spans="1:7">
      <c r="A96" s="13" t="s">
        <v>1827</v>
      </c>
      <c r="B96" s="743">
        <v>1.401316</v>
      </c>
      <c r="C96" s="743">
        <v>0.34666170000000002</v>
      </c>
      <c r="D96" s="745">
        <v>4.04</v>
      </c>
      <c r="E96" s="745">
        <v>0</v>
      </c>
      <c r="F96" s="743">
        <v>0.72137680000000004</v>
      </c>
      <c r="G96" s="743">
        <v>2.0812539999999999</v>
      </c>
    </row>
    <row r="97" spans="1:7">
      <c r="A97" s="13" t="s">
        <v>1828</v>
      </c>
      <c r="B97" s="743">
        <v>-1.5317190000000001</v>
      </c>
      <c r="C97" s="743">
        <v>0.24305650000000001</v>
      </c>
      <c r="D97" s="745">
        <v>-6.3</v>
      </c>
      <c r="E97" s="745">
        <v>0</v>
      </c>
      <c r="F97" s="743">
        <v>-2.0084469999999999</v>
      </c>
      <c r="G97" s="743">
        <v>-1.0549900000000001</v>
      </c>
    </row>
    <row r="98" spans="1:7">
      <c r="A98" s="13" t="s">
        <v>1829</v>
      </c>
      <c r="B98" s="743">
        <v>2.1117940000000002</v>
      </c>
      <c r="C98" s="743">
        <v>0.24713389999999999</v>
      </c>
      <c r="D98" s="745">
        <v>8.5500000000000007</v>
      </c>
      <c r="E98" s="745">
        <v>0</v>
      </c>
      <c r="F98" s="743">
        <v>1.627068</v>
      </c>
      <c r="G98" s="743">
        <v>2.5965199999999999</v>
      </c>
    </row>
    <row r="99" spans="1:7">
      <c r="A99" s="13" t="s">
        <v>1830</v>
      </c>
      <c r="B99" s="743">
        <v>-0.43836409999999998</v>
      </c>
      <c r="C99" s="743">
        <v>0.26359670000000002</v>
      </c>
      <c r="D99" s="745">
        <v>-1.66</v>
      </c>
      <c r="E99" s="745">
        <v>9.6000000000000002E-2</v>
      </c>
      <c r="F99" s="743">
        <v>-0.95538000000000001</v>
      </c>
      <c r="G99" s="743">
        <v>7.8651799999999994E-2</v>
      </c>
    </row>
    <row r="100" spans="1:7">
      <c r="A100" s="13" t="s">
        <v>1831</v>
      </c>
      <c r="B100" s="743">
        <v>-1.795256</v>
      </c>
      <c r="C100" s="743">
        <v>0.2460936</v>
      </c>
      <c r="D100" s="745">
        <v>-7.3</v>
      </c>
      <c r="E100" s="745">
        <v>0</v>
      </c>
      <c r="F100" s="743">
        <v>-2.2779419999999999</v>
      </c>
      <c r="G100" s="743">
        <v>-1.3125709999999999</v>
      </c>
    </row>
    <row r="101" spans="1:7">
      <c r="A101" s="13" t="s">
        <v>1832</v>
      </c>
      <c r="B101" s="743">
        <v>-1.7061249999999999</v>
      </c>
      <c r="C101" s="743">
        <v>0.25862489999999999</v>
      </c>
      <c r="D101" s="745">
        <v>-6.6</v>
      </c>
      <c r="E101" s="745">
        <v>0</v>
      </c>
      <c r="F101" s="743">
        <v>-2.2133889999999998</v>
      </c>
      <c r="G101" s="743">
        <v>-1.19886</v>
      </c>
    </row>
    <row r="102" spans="1:7">
      <c r="A102" s="13" t="s">
        <v>1833</v>
      </c>
      <c r="B102" s="743">
        <v>0.32882689999999998</v>
      </c>
      <c r="C102" s="743">
        <v>0.25259749999999997</v>
      </c>
      <c r="D102" s="745">
        <v>1.3</v>
      </c>
      <c r="E102" s="745">
        <v>0.193</v>
      </c>
      <c r="F102" s="743">
        <v>-0.16661519999999999</v>
      </c>
      <c r="G102" s="743">
        <v>0.82426900000000003</v>
      </c>
    </row>
    <row r="103" spans="1:7">
      <c r="A103" s="13" t="s">
        <v>1834</v>
      </c>
      <c r="B103" s="743">
        <v>-2.6143809999999998</v>
      </c>
      <c r="C103" s="743">
        <v>0.25153629999999999</v>
      </c>
      <c r="D103" s="745">
        <v>-10.39</v>
      </c>
      <c r="E103" s="745">
        <v>0</v>
      </c>
      <c r="F103" s="743">
        <v>-3.107742</v>
      </c>
      <c r="G103" s="743">
        <v>-2.1210200000000001</v>
      </c>
    </row>
    <row r="104" spans="1:7">
      <c r="A104" s="13" t="s">
        <v>1835</v>
      </c>
      <c r="B104" s="743">
        <v>-2.505226</v>
      </c>
      <c r="C104" s="743">
        <v>0.24221809999999999</v>
      </c>
      <c r="D104" s="745">
        <v>-10.34</v>
      </c>
      <c r="E104" s="745">
        <v>0</v>
      </c>
      <c r="F104" s="743">
        <v>-2.9803099999999998</v>
      </c>
      <c r="G104" s="743">
        <v>-2.030141</v>
      </c>
    </row>
    <row r="105" spans="1:7">
      <c r="A105" s="13" t="s">
        <v>1836</v>
      </c>
      <c r="B105" s="743">
        <v>-1.8524149999999999</v>
      </c>
      <c r="C105" s="743">
        <v>0.24734339999999999</v>
      </c>
      <c r="D105" s="745">
        <v>-7.49</v>
      </c>
      <c r="E105" s="745">
        <v>0</v>
      </c>
      <c r="F105" s="743">
        <v>-2.3375509999999999</v>
      </c>
      <c r="G105" s="743">
        <v>-1.367278</v>
      </c>
    </row>
    <row r="106" spans="1:7">
      <c r="A106" s="13" t="s">
        <v>1837</v>
      </c>
      <c r="B106" s="743">
        <v>-0.69118420000000003</v>
      </c>
      <c r="C106" s="743">
        <v>0.25071329999999997</v>
      </c>
      <c r="D106" s="745">
        <v>-2.76</v>
      </c>
      <c r="E106" s="745">
        <v>6.0000000000000001E-3</v>
      </c>
      <c r="F106" s="743">
        <v>-1.182931</v>
      </c>
      <c r="G106" s="743">
        <v>-0.1994377</v>
      </c>
    </row>
    <row r="107" spans="1:7">
      <c r="A107" s="13" t="s">
        <v>1838</v>
      </c>
      <c r="B107" s="743">
        <v>-0.8988235</v>
      </c>
      <c r="C107" s="743">
        <v>0.25176920000000003</v>
      </c>
      <c r="D107" s="745">
        <v>-3.57</v>
      </c>
      <c r="E107" s="745">
        <v>0</v>
      </c>
      <c r="F107" s="743">
        <v>-1.392641</v>
      </c>
      <c r="G107" s="743">
        <v>-0.40500599999999998</v>
      </c>
    </row>
    <row r="108" spans="1:7">
      <c r="A108" s="13" t="s">
        <v>1839</v>
      </c>
      <c r="B108" s="743">
        <v>-1.7348969999999999</v>
      </c>
      <c r="C108" s="743">
        <v>0.25981320000000002</v>
      </c>
      <c r="D108" s="745">
        <v>-6.68</v>
      </c>
      <c r="E108" s="745">
        <v>0</v>
      </c>
      <c r="F108" s="743">
        <v>-2.2444920000000002</v>
      </c>
      <c r="G108" s="743">
        <v>-1.2253019999999999</v>
      </c>
    </row>
    <row r="109" spans="1:7">
      <c r="A109" s="13" t="s">
        <v>1840</v>
      </c>
      <c r="B109" s="743">
        <v>-2.1878519999999999</v>
      </c>
      <c r="C109" s="743">
        <v>0.29498580000000002</v>
      </c>
      <c r="D109" s="745">
        <v>-7.42</v>
      </c>
      <c r="E109" s="745">
        <v>0</v>
      </c>
      <c r="F109" s="743">
        <v>-2.7664339999999998</v>
      </c>
      <c r="G109" s="743">
        <v>-1.60927</v>
      </c>
    </row>
    <row r="110" spans="1:7">
      <c r="A110" s="13" t="s">
        <v>1841</v>
      </c>
      <c r="B110" s="743">
        <v>-0.91108040000000001</v>
      </c>
      <c r="C110" s="743">
        <v>0.25124659999999999</v>
      </c>
      <c r="D110" s="745">
        <v>-3.63</v>
      </c>
      <c r="E110" s="745">
        <v>0</v>
      </c>
      <c r="F110" s="743">
        <v>-1.4038729999999999</v>
      </c>
      <c r="G110" s="743">
        <v>-0.41828789999999999</v>
      </c>
    </row>
    <row r="111" spans="1:7">
      <c r="A111" s="13" t="s">
        <v>1842</v>
      </c>
      <c r="B111" s="743">
        <v>-1.7046600000000001</v>
      </c>
      <c r="C111" s="743">
        <v>0.26553690000000002</v>
      </c>
      <c r="D111" s="745">
        <v>-6.42</v>
      </c>
      <c r="E111" s="745">
        <v>0</v>
      </c>
      <c r="F111" s="743">
        <v>-2.2254809999999998</v>
      </c>
      <c r="G111" s="743">
        <v>-1.1838390000000001</v>
      </c>
    </row>
    <row r="112" spans="1:7">
      <c r="A112" s="13" t="s">
        <v>1843</v>
      </c>
      <c r="B112" s="743">
        <v>-3.3044519999999999</v>
      </c>
      <c r="C112" s="743">
        <v>0.25506770000000001</v>
      </c>
      <c r="D112" s="745">
        <v>-12.96</v>
      </c>
      <c r="E112" s="745">
        <v>0</v>
      </c>
      <c r="F112" s="743">
        <v>-3.8047390000000001</v>
      </c>
      <c r="G112" s="743">
        <v>-2.8041649999999998</v>
      </c>
    </row>
    <row r="113" spans="1:7">
      <c r="A113" s="13" t="s">
        <v>1845</v>
      </c>
      <c r="B113" s="743">
        <v>0.76748249999999996</v>
      </c>
      <c r="C113" s="743">
        <v>0.1131316</v>
      </c>
      <c r="D113" s="745">
        <v>6.78</v>
      </c>
      <c r="E113" s="745">
        <v>0</v>
      </c>
      <c r="F113" s="743">
        <v>0.5455873</v>
      </c>
      <c r="G113" s="743">
        <v>0.98937779999999997</v>
      </c>
    </row>
    <row r="114" spans="1:7" ht="15.75" thickBot="1">
      <c r="A114" s="459" t="s">
        <v>1846</v>
      </c>
      <c r="B114" s="744">
        <v>-6.2389919999999996</v>
      </c>
      <c r="C114" s="744">
        <v>1.103119</v>
      </c>
      <c r="D114" s="746">
        <v>-5.66</v>
      </c>
      <c r="E114" s="746">
        <v>0</v>
      </c>
      <c r="F114" s="744">
        <v>-8.4026379999999996</v>
      </c>
      <c r="G114" s="744">
        <v>-4.0753459999999997</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dimension ref="A1:S1881"/>
  <sheetViews>
    <sheetView topLeftCell="G1" zoomScaleNormal="100" workbookViewId="0">
      <pane ySplit="2" topLeftCell="A3" activePane="bottomLeft" state="frozen"/>
      <selection activeCell="G27" sqref="G27"/>
      <selection pane="bottomLeft" activeCell="G27" sqref="G27"/>
    </sheetView>
  </sheetViews>
  <sheetFormatPr baseColWidth="10" defaultColWidth="25.28515625" defaultRowHeight="12.75"/>
  <cols>
    <col min="1" max="1" width="30.140625" style="714" customWidth="1"/>
    <col min="2" max="2" width="8.5703125" style="714" customWidth="1"/>
    <col min="3" max="3" width="19.28515625" style="714" customWidth="1"/>
    <col min="4" max="4" width="23.42578125" style="715" customWidth="1"/>
    <col min="5" max="5" width="18.5703125" style="715" customWidth="1"/>
    <col min="6" max="6" width="21.85546875" style="714" customWidth="1"/>
    <col min="7" max="7" width="16.140625" style="716" customWidth="1"/>
    <col min="8" max="8" width="14.42578125" style="716" customWidth="1"/>
    <col min="9" max="9" width="14.42578125" style="715" customWidth="1"/>
    <col min="10" max="10" width="8.5703125" style="717" customWidth="1"/>
    <col min="11" max="11" width="13.7109375" style="718" bestFit="1" customWidth="1"/>
    <col min="12" max="12" width="7.7109375" style="718" customWidth="1"/>
    <col min="13" max="13" width="12.28515625" style="719" bestFit="1" customWidth="1"/>
    <col min="14" max="14" width="12" style="719" customWidth="1"/>
    <col min="15" max="15" width="12.140625" style="714" customWidth="1"/>
    <col min="16" max="16" width="26" style="714" customWidth="1"/>
    <col min="17" max="17" width="6.42578125" style="714" bestFit="1" customWidth="1"/>
    <col min="18" max="18" width="6.7109375" style="714" customWidth="1"/>
    <col min="19" max="19" width="17.7109375" style="714" customWidth="1"/>
    <col min="20" max="16384" width="25.28515625" style="714"/>
  </cols>
  <sheetData>
    <row r="1" spans="1:19">
      <c r="A1" s="714" t="s">
        <v>1464</v>
      </c>
    </row>
    <row r="2" spans="1:19" ht="38.25">
      <c r="A2" s="714" t="s">
        <v>1465</v>
      </c>
      <c r="B2" s="714" t="s">
        <v>1466</v>
      </c>
      <c r="C2" s="714" t="s">
        <v>1467</v>
      </c>
      <c r="D2" s="715" t="s">
        <v>402</v>
      </c>
      <c r="E2" s="715" t="s">
        <v>703</v>
      </c>
      <c r="F2" s="714" t="s">
        <v>705</v>
      </c>
      <c r="G2" s="716" t="s">
        <v>1468</v>
      </c>
      <c r="H2" s="716" t="s">
        <v>1469</v>
      </c>
      <c r="I2" s="715" t="s">
        <v>1470</v>
      </c>
      <c r="J2" s="717" t="s">
        <v>1327</v>
      </c>
      <c r="K2" s="718" t="s">
        <v>1471</v>
      </c>
      <c r="L2" s="718" t="s">
        <v>1472</v>
      </c>
      <c r="M2" s="719" t="s">
        <v>1473</v>
      </c>
      <c r="N2" s="720" t="s">
        <v>1474</v>
      </c>
      <c r="O2" s="714" t="s">
        <v>1162</v>
      </c>
      <c r="P2" s="714" t="s">
        <v>1475</v>
      </c>
      <c r="Q2" s="720" t="s">
        <v>1476</v>
      </c>
      <c r="R2" s="720" t="s">
        <v>1477</v>
      </c>
      <c r="S2" s="720" t="s">
        <v>1478</v>
      </c>
    </row>
    <row r="3" spans="1:19">
      <c r="A3" s="721" t="s">
        <v>1479</v>
      </c>
      <c r="B3" s="714">
        <v>2008</v>
      </c>
      <c r="D3" s="722" t="s">
        <v>1479</v>
      </c>
      <c r="E3" s="722" t="s">
        <v>732</v>
      </c>
      <c r="F3" s="714" t="s">
        <v>705</v>
      </c>
      <c r="G3" s="723" t="s">
        <v>1480</v>
      </c>
      <c r="H3" s="714" t="s">
        <v>1481</v>
      </c>
      <c r="I3" s="714" t="s">
        <v>402</v>
      </c>
      <c r="J3" s="724">
        <v>100</v>
      </c>
      <c r="K3" s="725">
        <v>3.9676775013619028</v>
      </c>
      <c r="L3" s="725">
        <v>1</v>
      </c>
      <c r="M3" s="726">
        <f>+K3/L3</f>
        <v>3.9676775013619028</v>
      </c>
      <c r="N3" s="727">
        <f>+M3/J3</f>
        <v>3.9676775013619027E-2</v>
      </c>
      <c r="O3" s="714" t="s">
        <v>498</v>
      </c>
      <c r="P3" s="721" t="s">
        <v>1482</v>
      </c>
      <c r="R3" s="714">
        <v>48.9</v>
      </c>
      <c r="S3" s="714">
        <v>10374</v>
      </c>
    </row>
    <row r="4" spans="1:19">
      <c r="A4" s="721" t="s">
        <v>1479</v>
      </c>
      <c r="B4" s="714">
        <v>2008</v>
      </c>
      <c r="D4" s="722" t="s">
        <v>1479</v>
      </c>
      <c r="E4" s="722" t="s">
        <v>1483</v>
      </c>
      <c r="F4" s="714" t="s">
        <v>705</v>
      </c>
      <c r="G4" s="723" t="s">
        <v>1480</v>
      </c>
      <c r="H4" s="714" t="s">
        <v>1481</v>
      </c>
      <c r="I4" s="714" t="s">
        <v>1484</v>
      </c>
      <c r="J4" s="724">
        <v>100</v>
      </c>
      <c r="K4" s="725">
        <v>2.723806065008171</v>
      </c>
      <c r="L4" s="725">
        <v>1</v>
      </c>
      <c r="M4" s="726">
        <f t="shared" ref="M4:M67" si="0">+K4/L4</f>
        <v>2.723806065008171</v>
      </c>
      <c r="N4" s="727">
        <f t="shared" ref="N4:N67" si="1">+M4/J4</f>
        <v>2.7238060650081709E-2</v>
      </c>
      <c r="O4" s="714" t="s">
        <v>498</v>
      </c>
      <c r="P4" s="721" t="s">
        <v>1482</v>
      </c>
      <c r="R4" s="714">
        <v>48.9</v>
      </c>
      <c r="S4" s="714">
        <v>10374</v>
      </c>
    </row>
    <row r="5" spans="1:19">
      <c r="A5" s="721" t="s">
        <v>1479</v>
      </c>
      <c r="B5" s="714">
        <v>2008</v>
      </c>
      <c r="D5" s="722" t="s">
        <v>619</v>
      </c>
      <c r="E5" s="722" t="s">
        <v>1485</v>
      </c>
      <c r="F5" s="714" t="s">
        <v>705</v>
      </c>
      <c r="G5" s="723" t="s">
        <v>1480</v>
      </c>
      <c r="H5" s="714" t="s">
        <v>1481</v>
      </c>
      <c r="I5" s="714" t="s">
        <v>1484</v>
      </c>
      <c r="J5" s="724">
        <v>16</v>
      </c>
      <c r="K5" s="725">
        <v>1.9792990739059377</v>
      </c>
      <c r="L5" s="725">
        <v>1</v>
      </c>
      <c r="M5" s="726">
        <f t="shared" si="0"/>
        <v>1.9792990739059377</v>
      </c>
      <c r="N5" s="727">
        <f t="shared" si="1"/>
        <v>0.12370619211912111</v>
      </c>
      <c r="O5" s="714" t="s">
        <v>498</v>
      </c>
      <c r="P5" s="721" t="s">
        <v>1482</v>
      </c>
      <c r="R5" s="714">
        <v>48.9</v>
      </c>
      <c r="S5" s="714">
        <v>10374</v>
      </c>
    </row>
    <row r="6" spans="1:19">
      <c r="A6" s="721" t="s">
        <v>1479</v>
      </c>
      <c r="B6" s="714">
        <v>2008</v>
      </c>
      <c r="D6" s="722" t="s">
        <v>1479</v>
      </c>
      <c r="E6" s="722" t="s">
        <v>1486</v>
      </c>
      <c r="F6" s="714" t="s">
        <v>705</v>
      </c>
      <c r="G6" s="723" t="s">
        <v>1480</v>
      </c>
      <c r="H6" s="714" t="s">
        <v>1481</v>
      </c>
      <c r="I6" s="714" t="s">
        <v>1484</v>
      </c>
      <c r="J6" s="724">
        <v>10</v>
      </c>
      <c r="K6" s="725">
        <v>0.50844379880152524</v>
      </c>
      <c r="L6" s="725">
        <v>1</v>
      </c>
      <c r="M6" s="726">
        <f t="shared" si="0"/>
        <v>0.50844379880152524</v>
      </c>
      <c r="N6" s="727">
        <f t="shared" si="1"/>
        <v>5.0844379880152522E-2</v>
      </c>
      <c r="O6" s="714" t="s">
        <v>498</v>
      </c>
      <c r="P6" s="721" t="s">
        <v>1482</v>
      </c>
      <c r="R6" s="714">
        <v>48.9</v>
      </c>
      <c r="S6" s="714">
        <v>10374</v>
      </c>
    </row>
    <row r="7" spans="1:19">
      <c r="A7" s="721" t="s">
        <v>1479</v>
      </c>
      <c r="B7" s="714">
        <v>2008</v>
      </c>
      <c r="D7" s="722" t="s">
        <v>619</v>
      </c>
      <c r="E7" s="722" t="s">
        <v>1485</v>
      </c>
      <c r="F7" s="714" t="s">
        <v>705</v>
      </c>
      <c r="G7" s="723" t="s">
        <v>1480</v>
      </c>
      <c r="H7" s="714" t="s">
        <v>1481</v>
      </c>
      <c r="I7" s="714" t="s">
        <v>1484</v>
      </c>
      <c r="J7" s="724">
        <v>100</v>
      </c>
      <c r="K7" s="725">
        <v>6.321045941528963</v>
      </c>
      <c r="L7" s="725">
        <v>1</v>
      </c>
      <c r="M7" s="726">
        <f t="shared" si="0"/>
        <v>6.321045941528963</v>
      </c>
      <c r="N7" s="727">
        <f t="shared" si="1"/>
        <v>6.3210459415289633E-2</v>
      </c>
      <c r="O7" s="714" t="s">
        <v>498</v>
      </c>
      <c r="P7" s="721" t="s">
        <v>1482</v>
      </c>
      <c r="R7" s="714">
        <v>48.9</v>
      </c>
      <c r="S7" s="714">
        <v>10374</v>
      </c>
    </row>
    <row r="8" spans="1:19">
      <c r="A8" s="721" t="s">
        <v>1479</v>
      </c>
      <c r="B8" s="714">
        <v>2008</v>
      </c>
      <c r="D8" s="722" t="s">
        <v>1479</v>
      </c>
      <c r="E8" s="722" t="s">
        <v>732</v>
      </c>
      <c r="F8" s="714" t="s">
        <v>705</v>
      </c>
      <c r="G8" s="723" t="s">
        <v>1480</v>
      </c>
      <c r="H8" s="714" t="s">
        <v>1481</v>
      </c>
      <c r="I8" s="714" t="s">
        <v>402</v>
      </c>
      <c r="J8" s="724">
        <v>100</v>
      </c>
      <c r="K8" s="725">
        <v>1.9702197203559104</v>
      </c>
      <c r="L8" s="725">
        <v>1</v>
      </c>
      <c r="M8" s="726">
        <f t="shared" si="0"/>
        <v>1.9702197203559104</v>
      </c>
      <c r="N8" s="727">
        <f t="shared" si="1"/>
        <v>1.9702197203559105E-2</v>
      </c>
      <c r="O8" s="714" t="s">
        <v>498</v>
      </c>
      <c r="P8" s="721" t="s">
        <v>1482</v>
      </c>
      <c r="R8" s="714">
        <v>48.9</v>
      </c>
      <c r="S8" s="714">
        <v>10374</v>
      </c>
    </row>
    <row r="9" spans="1:19">
      <c r="A9" s="721" t="s">
        <v>1479</v>
      </c>
      <c r="B9" s="714">
        <v>2008</v>
      </c>
      <c r="D9" s="722" t="s">
        <v>619</v>
      </c>
      <c r="E9" s="722" t="s">
        <v>1485</v>
      </c>
      <c r="F9" s="714" t="s">
        <v>705</v>
      </c>
      <c r="G9" s="723" t="s">
        <v>1480</v>
      </c>
      <c r="H9" s="714" t="s">
        <v>1481</v>
      </c>
      <c r="I9" s="714" t="s">
        <v>1484</v>
      </c>
      <c r="J9" s="724">
        <v>100</v>
      </c>
      <c r="K9" s="725">
        <v>8.3203195932449603</v>
      </c>
      <c r="L9" s="725">
        <v>1</v>
      </c>
      <c r="M9" s="726">
        <f t="shared" si="0"/>
        <v>8.3203195932449603</v>
      </c>
      <c r="N9" s="727">
        <f t="shared" si="1"/>
        <v>8.3203195932449597E-2</v>
      </c>
      <c r="O9" s="714" t="s">
        <v>498</v>
      </c>
      <c r="P9" s="721" t="s">
        <v>1482</v>
      </c>
      <c r="R9" s="714">
        <v>48.9</v>
      </c>
      <c r="S9" s="714">
        <v>10374</v>
      </c>
    </row>
    <row r="10" spans="1:19">
      <c r="A10" s="721" t="s">
        <v>1479</v>
      </c>
      <c r="B10" s="714">
        <v>2008</v>
      </c>
      <c r="D10" s="722" t="s">
        <v>1479</v>
      </c>
      <c r="E10" s="722" t="s">
        <v>1487</v>
      </c>
      <c r="F10" s="714" t="s">
        <v>705</v>
      </c>
      <c r="G10" s="723" t="s">
        <v>1480</v>
      </c>
      <c r="H10" s="714" t="s">
        <v>1481</v>
      </c>
      <c r="I10" s="714" t="s">
        <v>1484</v>
      </c>
      <c r="J10" s="724">
        <v>100</v>
      </c>
      <c r="K10" s="725">
        <v>2.6929362629380784</v>
      </c>
      <c r="L10" s="725">
        <v>1</v>
      </c>
      <c r="M10" s="726">
        <f t="shared" si="0"/>
        <v>2.6929362629380784</v>
      </c>
      <c r="N10" s="727">
        <f t="shared" si="1"/>
        <v>2.6929362629380785E-2</v>
      </c>
      <c r="O10" s="714" t="s">
        <v>498</v>
      </c>
      <c r="P10" s="721" t="s">
        <v>1482</v>
      </c>
      <c r="R10" s="714">
        <v>48.9</v>
      </c>
      <c r="S10" s="714">
        <v>10374</v>
      </c>
    </row>
    <row r="11" spans="1:19">
      <c r="A11" s="721" t="s">
        <v>1479</v>
      </c>
      <c r="B11" s="714">
        <v>2008</v>
      </c>
      <c r="D11" s="722" t="s">
        <v>619</v>
      </c>
      <c r="E11" s="722" t="s">
        <v>1485</v>
      </c>
      <c r="F11" s="714" t="s">
        <v>705</v>
      </c>
      <c r="G11" s="723" t="s">
        <v>1480</v>
      </c>
      <c r="H11" s="714" t="s">
        <v>1481</v>
      </c>
      <c r="I11" s="714" t="s">
        <v>1484</v>
      </c>
      <c r="J11" s="724">
        <v>16</v>
      </c>
      <c r="K11" s="725">
        <v>1.9611403668058833</v>
      </c>
      <c r="L11" s="725">
        <v>1</v>
      </c>
      <c r="M11" s="726">
        <f t="shared" si="0"/>
        <v>1.9611403668058833</v>
      </c>
      <c r="N11" s="727">
        <f t="shared" si="1"/>
        <v>0.12257127292536771</v>
      </c>
      <c r="O11" s="714" t="s">
        <v>498</v>
      </c>
      <c r="P11" s="721" t="s">
        <v>1482</v>
      </c>
      <c r="R11" s="714">
        <v>48.9</v>
      </c>
      <c r="S11" s="714">
        <v>10374</v>
      </c>
    </row>
    <row r="12" spans="1:19">
      <c r="A12" s="721" t="s">
        <v>1479</v>
      </c>
      <c r="B12" s="714">
        <v>2008</v>
      </c>
      <c r="D12" s="722" t="s">
        <v>1479</v>
      </c>
      <c r="E12" s="722" t="s">
        <v>1488</v>
      </c>
      <c r="F12" s="714" t="s">
        <v>705</v>
      </c>
      <c r="G12" s="723" t="s">
        <v>1480</v>
      </c>
      <c r="H12" s="714" t="s">
        <v>1481</v>
      </c>
      <c r="I12" s="714" t="s">
        <v>1484</v>
      </c>
      <c r="J12" s="724">
        <v>100</v>
      </c>
      <c r="K12" s="725">
        <v>3.7770110768113305</v>
      </c>
      <c r="L12" s="725">
        <v>1</v>
      </c>
      <c r="M12" s="726">
        <f t="shared" si="0"/>
        <v>3.7770110768113305</v>
      </c>
      <c r="N12" s="727">
        <f t="shared" si="1"/>
        <v>3.7770110768113305E-2</v>
      </c>
      <c r="O12" s="714" t="s">
        <v>498</v>
      </c>
      <c r="P12" s="721" t="s">
        <v>1482</v>
      </c>
      <c r="R12" s="714">
        <v>48.9</v>
      </c>
      <c r="S12" s="714">
        <v>10374</v>
      </c>
    </row>
    <row r="13" spans="1:19">
      <c r="A13" s="721" t="s">
        <v>1479</v>
      </c>
      <c r="B13" s="714">
        <v>2008</v>
      </c>
      <c r="D13" s="722" t="s">
        <v>619</v>
      </c>
      <c r="E13" s="722" t="s">
        <v>1485</v>
      </c>
      <c r="F13" s="714" t="s">
        <v>705</v>
      </c>
      <c r="G13" s="723" t="s">
        <v>1480</v>
      </c>
      <c r="H13" s="714" t="s">
        <v>1481</v>
      </c>
      <c r="I13" s="714" t="s">
        <v>1484</v>
      </c>
      <c r="J13" s="724">
        <v>100</v>
      </c>
      <c r="K13" s="725">
        <v>8.8432903577265289</v>
      </c>
      <c r="L13" s="725">
        <v>1</v>
      </c>
      <c r="M13" s="726">
        <f t="shared" si="0"/>
        <v>8.8432903577265289</v>
      </c>
      <c r="N13" s="727">
        <f t="shared" si="1"/>
        <v>8.8432903577265284E-2</v>
      </c>
      <c r="O13" s="714" t="s">
        <v>498</v>
      </c>
      <c r="P13" s="721" t="s">
        <v>1482</v>
      </c>
      <c r="R13" s="714">
        <v>48.9</v>
      </c>
      <c r="S13" s="714">
        <v>10374</v>
      </c>
    </row>
    <row r="14" spans="1:19">
      <c r="A14" s="721" t="s">
        <v>1479</v>
      </c>
      <c r="B14" s="714">
        <v>2008</v>
      </c>
      <c r="D14" s="722" t="s">
        <v>1479</v>
      </c>
      <c r="E14" s="722" t="s">
        <v>732</v>
      </c>
      <c r="F14" s="714" t="s">
        <v>705</v>
      </c>
      <c r="G14" s="723" t="s">
        <v>1480</v>
      </c>
      <c r="H14" s="714" t="s">
        <v>1481</v>
      </c>
      <c r="I14" s="714" t="s">
        <v>402</v>
      </c>
      <c r="J14" s="724">
        <v>100</v>
      </c>
      <c r="K14" s="725">
        <v>2.9507899037588521</v>
      </c>
      <c r="L14" s="725">
        <v>1</v>
      </c>
      <c r="M14" s="726">
        <f t="shared" si="0"/>
        <v>2.9507899037588521</v>
      </c>
      <c r="N14" s="727">
        <f t="shared" si="1"/>
        <v>2.950789903758852E-2</v>
      </c>
      <c r="O14" s="714" t="s">
        <v>498</v>
      </c>
      <c r="P14" s="721" t="s">
        <v>1482</v>
      </c>
      <c r="R14" s="714">
        <v>48.9</v>
      </c>
      <c r="S14" s="714">
        <v>10374</v>
      </c>
    </row>
    <row r="15" spans="1:19">
      <c r="A15" s="721" t="s">
        <v>1479</v>
      </c>
      <c r="B15" s="714">
        <v>2008</v>
      </c>
      <c r="D15" s="722" t="s">
        <v>619</v>
      </c>
      <c r="E15" s="722" t="s">
        <v>1485</v>
      </c>
      <c r="F15" s="714" t="s">
        <v>705</v>
      </c>
      <c r="G15" s="723" t="s">
        <v>1480</v>
      </c>
      <c r="H15" s="714" t="s">
        <v>1481</v>
      </c>
      <c r="I15" s="714" t="s">
        <v>1484</v>
      </c>
      <c r="J15" s="724">
        <v>100</v>
      </c>
      <c r="K15" s="725">
        <v>9.1701470855275105</v>
      </c>
      <c r="L15" s="725">
        <v>1</v>
      </c>
      <c r="M15" s="726">
        <f t="shared" si="0"/>
        <v>9.1701470855275105</v>
      </c>
      <c r="N15" s="727">
        <f t="shared" si="1"/>
        <v>9.1701470855275108E-2</v>
      </c>
      <c r="O15" s="714" t="s">
        <v>498</v>
      </c>
      <c r="P15" s="721" t="s">
        <v>1482</v>
      </c>
      <c r="R15" s="714">
        <v>48.9</v>
      </c>
      <c r="S15" s="714">
        <v>10374</v>
      </c>
    </row>
    <row r="16" spans="1:19">
      <c r="A16" s="721" t="s">
        <v>1479</v>
      </c>
      <c r="B16" s="714">
        <v>2008</v>
      </c>
      <c r="D16" s="722" t="s">
        <v>1479</v>
      </c>
      <c r="E16" s="722" t="s">
        <v>1489</v>
      </c>
      <c r="F16" s="714" t="s">
        <v>705</v>
      </c>
      <c r="G16" s="723" t="s">
        <v>1480</v>
      </c>
      <c r="H16" s="714" t="s">
        <v>1481</v>
      </c>
      <c r="I16" s="714" t="s">
        <v>1484</v>
      </c>
      <c r="J16" s="724">
        <v>100</v>
      </c>
      <c r="K16" s="725">
        <v>5.9923733430179764</v>
      </c>
      <c r="L16" s="725">
        <v>1</v>
      </c>
      <c r="M16" s="726">
        <f t="shared" si="0"/>
        <v>5.9923733430179764</v>
      </c>
      <c r="N16" s="727">
        <f t="shared" si="1"/>
        <v>5.9923733430179767E-2</v>
      </c>
      <c r="O16" s="714" t="s">
        <v>498</v>
      </c>
      <c r="P16" s="721" t="s">
        <v>1482</v>
      </c>
      <c r="R16" s="714">
        <v>48.9</v>
      </c>
      <c r="S16" s="714">
        <v>10374</v>
      </c>
    </row>
    <row r="17" spans="1:19">
      <c r="A17" s="721" t="s">
        <v>1479</v>
      </c>
      <c r="B17" s="714">
        <v>2008</v>
      </c>
      <c r="D17" s="722" t="s">
        <v>619</v>
      </c>
      <c r="E17" s="722" t="s">
        <v>1485</v>
      </c>
      <c r="F17" s="714" t="s">
        <v>705</v>
      </c>
      <c r="G17" s="723" t="s">
        <v>1480</v>
      </c>
      <c r="H17" s="714" t="s">
        <v>1481</v>
      </c>
      <c r="I17" s="714" t="s">
        <v>1484</v>
      </c>
      <c r="J17" s="724">
        <v>16</v>
      </c>
      <c r="K17" s="725">
        <v>1.8939531505356817</v>
      </c>
      <c r="L17" s="725">
        <v>1</v>
      </c>
      <c r="M17" s="726">
        <f t="shared" si="0"/>
        <v>1.8939531505356817</v>
      </c>
      <c r="N17" s="727">
        <f t="shared" si="1"/>
        <v>0.11837207190848011</v>
      </c>
      <c r="O17" s="714" t="s">
        <v>498</v>
      </c>
      <c r="P17" s="721" t="s">
        <v>1482</v>
      </c>
      <c r="R17" s="714">
        <v>48.9</v>
      </c>
      <c r="S17" s="714">
        <v>10374</v>
      </c>
    </row>
    <row r="18" spans="1:19">
      <c r="A18" s="721" t="s">
        <v>1479</v>
      </c>
      <c r="B18" s="714">
        <v>2008</v>
      </c>
      <c r="D18" s="722" t="s">
        <v>1479</v>
      </c>
      <c r="E18" s="722" t="s">
        <v>1487</v>
      </c>
      <c r="F18" s="714" t="s">
        <v>705</v>
      </c>
      <c r="G18" s="723" t="s">
        <v>1480</v>
      </c>
      <c r="H18" s="714" t="s">
        <v>1481</v>
      </c>
      <c r="I18" s="714" t="s">
        <v>1484</v>
      </c>
      <c r="J18" s="724">
        <v>100</v>
      </c>
      <c r="K18" s="725">
        <v>5.3858725258761568</v>
      </c>
      <c r="L18" s="725">
        <v>1</v>
      </c>
      <c r="M18" s="726">
        <f t="shared" si="0"/>
        <v>5.3858725258761568</v>
      </c>
      <c r="N18" s="727">
        <f t="shared" si="1"/>
        <v>5.3858725258761571E-2</v>
      </c>
      <c r="O18" s="714" t="s">
        <v>498</v>
      </c>
      <c r="P18" s="721" t="s">
        <v>1482</v>
      </c>
      <c r="R18" s="714">
        <v>48.9</v>
      </c>
      <c r="S18" s="714">
        <v>10374</v>
      </c>
    </row>
    <row r="19" spans="1:19">
      <c r="A19" s="721" t="s">
        <v>1479</v>
      </c>
      <c r="B19" s="714">
        <v>2008</v>
      </c>
      <c r="D19" s="722" t="s">
        <v>1479</v>
      </c>
      <c r="E19" s="722" t="s">
        <v>1486</v>
      </c>
      <c r="F19" s="714" t="s">
        <v>705</v>
      </c>
      <c r="G19" s="723" t="s">
        <v>1480</v>
      </c>
      <c r="H19" s="714" t="s">
        <v>1481</v>
      </c>
      <c r="I19" s="714" t="s">
        <v>1484</v>
      </c>
      <c r="J19" s="724">
        <v>100</v>
      </c>
      <c r="K19" s="725">
        <v>5.447612130016342</v>
      </c>
      <c r="L19" s="725">
        <v>1</v>
      </c>
      <c r="M19" s="726">
        <f t="shared" si="0"/>
        <v>5.447612130016342</v>
      </c>
      <c r="N19" s="727">
        <f t="shared" si="1"/>
        <v>5.4476121300163417E-2</v>
      </c>
      <c r="O19" s="714" t="s">
        <v>498</v>
      </c>
      <c r="P19" s="721" t="s">
        <v>1482</v>
      </c>
      <c r="R19" s="714">
        <v>48.9</v>
      </c>
      <c r="S19" s="714">
        <v>10374</v>
      </c>
    </row>
    <row r="20" spans="1:19">
      <c r="A20" s="721" t="s">
        <v>1479</v>
      </c>
      <c r="B20" s="714">
        <v>2008</v>
      </c>
      <c r="D20" s="722" t="s">
        <v>619</v>
      </c>
      <c r="E20" s="722" t="s">
        <v>1485</v>
      </c>
      <c r="F20" s="714" t="s">
        <v>705</v>
      </c>
      <c r="G20" s="723" t="s">
        <v>1480</v>
      </c>
      <c r="H20" s="714" t="s">
        <v>1481</v>
      </c>
      <c r="I20" s="714" t="s">
        <v>1484</v>
      </c>
      <c r="J20" s="724">
        <v>16</v>
      </c>
      <c r="K20" s="725">
        <v>2.0246958416560741</v>
      </c>
      <c r="L20" s="725">
        <v>1</v>
      </c>
      <c r="M20" s="726">
        <f t="shared" si="0"/>
        <v>2.0246958416560741</v>
      </c>
      <c r="N20" s="727">
        <f t="shared" si="1"/>
        <v>0.12654349010350463</v>
      </c>
      <c r="O20" s="714" t="s">
        <v>498</v>
      </c>
      <c r="P20" s="721" t="s">
        <v>1482</v>
      </c>
      <c r="R20" s="714">
        <v>48.9</v>
      </c>
      <c r="S20" s="714">
        <v>10374</v>
      </c>
    </row>
    <row r="21" spans="1:19">
      <c r="A21" s="721" t="s">
        <v>1479</v>
      </c>
      <c r="B21" s="714">
        <v>2008</v>
      </c>
      <c r="D21" s="722" t="s">
        <v>1479</v>
      </c>
      <c r="E21" s="722" t="s">
        <v>732</v>
      </c>
      <c r="F21" s="714" t="s">
        <v>705</v>
      </c>
      <c r="G21" s="723" t="s">
        <v>1480</v>
      </c>
      <c r="H21" s="714" t="s">
        <v>1481</v>
      </c>
      <c r="I21" s="714" t="s">
        <v>402</v>
      </c>
      <c r="J21" s="724">
        <v>100</v>
      </c>
      <c r="K21" s="725">
        <v>3.6317414200108948</v>
      </c>
      <c r="L21" s="725">
        <v>1</v>
      </c>
      <c r="M21" s="726">
        <f t="shared" si="0"/>
        <v>3.6317414200108948</v>
      </c>
      <c r="N21" s="727">
        <f t="shared" si="1"/>
        <v>3.6317414200108949E-2</v>
      </c>
      <c r="O21" s="714" t="s">
        <v>498</v>
      </c>
      <c r="P21" s="721" t="s">
        <v>1482</v>
      </c>
      <c r="R21" s="714">
        <v>48.9</v>
      </c>
      <c r="S21" s="714">
        <v>10374</v>
      </c>
    </row>
    <row r="22" spans="1:19">
      <c r="A22" s="721" t="s">
        <v>1479</v>
      </c>
      <c r="B22" s="714">
        <v>2008</v>
      </c>
      <c r="D22" s="722" t="s">
        <v>619</v>
      </c>
      <c r="E22" s="722" t="s">
        <v>1485</v>
      </c>
      <c r="F22" s="714" t="s">
        <v>705</v>
      </c>
      <c r="G22" s="723" t="s">
        <v>1480</v>
      </c>
      <c r="H22" s="714" t="s">
        <v>1481</v>
      </c>
      <c r="I22" s="714" t="s">
        <v>1484</v>
      </c>
      <c r="J22" s="724">
        <v>16</v>
      </c>
      <c r="K22" s="725">
        <v>1.8885055384056653</v>
      </c>
      <c r="L22" s="725">
        <v>1</v>
      </c>
      <c r="M22" s="726">
        <f t="shared" si="0"/>
        <v>1.8885055384056653</v>
      </c>
      <c r="N22" s="727">
        <f t="shared" si="1"/>
        <v>0.11803159615035408</v>
      </c>
      <c r="O22" s="714" t="s">
        <v>498</v>
      </c>
      <c r="P22" s="721" t="s">
        <v>1482</v>
      </c>
      <c r="R22" s="714">
        <v>48.9</v>
      </c>
      <c r="S22" s="714">
        <v>10374</v>
      </c>
    </row>
    <row r="23" spans="1:19">
      <c r="A23" s="721" t="s">
        <v>1479</v>
      </c>
      <c r="B23" s="714">
        <v>2008</v>
      </c>
      <c r="D23" s="722" t="s">
        <v>1479</v>
      </c>
      <c r="E23" s="722" t="s">
        <v>1487</v>
      </c>
      <c r="F23" s="714" t="s">
        <v>705</v>
      </c>
      <c r="G23" s="723" t="s">
        <v>1480</v>
      </c>
      <c r="H23" s="714" t="s">
        <v>1481</v>
      </c>
      <c r="I23" s="714" t="s">
        <v>1484</v>
      </c>
      <c r="J23" s="724">
        <v>100</v>
      </c>
      <c r="K23" s="725">
        <v>2.723806065008171</v>
      </c>
      <c r="L23" s="725">
        <v>1</v>
      </c>
      <c r="M23" s="726">
        <f t="shared" si="0"/>
        <v>2.723806065008171</v>
      </c>
      <c r="N23" s="727">
        <f t="shared" si="1"/>
        <v>2.7238060650081709E-2</v>
      </c>
      <c r="O23" s="714" t="s">
        <v>498</v>
      </c>
      <c r="P23" s="721" t="s">
        <v>1482</v>
      </c>
      <c r="R23" s="714">
        <v>48.9</v>
      </c>
      <c r="S23" s="714">
        <v>10374</v>
      </c>
    </row>
    <row r="24" spans="1:19">
      <c r="A24" s="721" t="s">
        <v>1479</v>
      </c>
      <c r="B24" s="714">
        <v>2008</v>
      </c>
      <c r="D24" s="722" t="s">
        <v>619</v>
      </c>
      <c r="E24" s="722" t="s">
        <v>1485</v>
      </c>
      <c r="F24" s="714" t="s">
        <v>705</v>
      </c>
      <c r="G24" s="723" t="s">
        <v>1480</v>
      </c>
      <c r="H24" s="714" t="s">
        <v>1481</v>
      </c>
      <c r="I24" s="714" t="s">
        <v>1484</v>
      </c>
      <c r="J24" s="724">
        <v>16</v>
      </c>
      <c r="K24" s="725">
        <v>2.0410386780461232</v>
      </c>
      <c r="L24" s="725">
        <v>1</v>
      </c>
      <c r="M24" s="726">
        <f t="shared" si="0"/>
        <v>2.0410386780461232</v>
      </c>
      <c r="N24" s="727">
        <f t="shared" si="1"/>
        <v>0.1275649173778827</v>
      </c>
      <c r="O24" s="714" t="s">
        <v>498</v>
      </c>
      <c r="P24" s="721" t="s">
        <v>1482</v>
      </c>
      <c r="R24" s="714">
        <v>48.9</v>
      </c>
      <c r="S24" s="714">
        <v>10374</v>
      </c>
    </row>
    <row r="25" spans="1:19">
      <c r="A25" s="721" t="s">
        <v>1479</v>
      </c>
      <c r="B25" s="714">
        <v>2008</v>
      </c>
      <c r="D25" s="722" t="s">
        <v>1479</v>
      </c>
      <c r="E25" s="722" t="s">
        <v>1490</v>
      </c>
      <c r="F25" s="714" t="s">
        <v>705</v>
      </c>
      <c r="G25" s="723" t="s">
        <v>1480</v>
      </c>
      <c r="H25" s="714" t="s">
        <v>1481</v>
      </c>
      <c r="I25" s="714" t="s">
        <v>1484</v>
      </c>
      <c r="J25" s="724">
        <v>100</v>
      </c>
      <c r="K25" s="725">
        <v>5.8107862720174319</v>
      </c>
      <c r="L25" s="725">
        <v>1</v>
      </c>
      <c r="M25" s="726">
        <f t="shared" si="0"/>
        <v>5.8107862720174319</v>
      </c>
      <c r="N25" s="727">
        <f t="shared" si="1"/>
        <v>5.8107862720174319E-2</v>
      </c>
      <c r="O25" s="714" t="s">
        <v>498</v>
      </c>
      <c r="P25" s="721" t="s">
        <v>1482</v>
      </c>
      <c r="R25" s="714">
        <v>48.9</v>
      </c>
      <c r="S25" s="714">
        <v>10374</v>
      </c>
    </row>
    <row r="26" spans="1:19">
      <c r="A26" s="721" t="s">
        <v>1479</v>
      </c>
      <c r="B26" s="714">
        <v>2008</v>
      </c>
      <c r="D26" s="722" t="s">
        <v>619</v>
      </c>
      <c r="E26" s="722" t="s">
        <v>1485</v>
      </c>
      <c r="F26" s="714" t="s">
        <v>705</v>
      </c>
      <c r="G26" s="723" t="s">
        <v>1480</v>
      </c>
      <c r="H26" s="714" t="s">
        <v>1481</v>
      </c>
      <c r="I26" s="714" t="s">
        <v>1484</v>
      </c>
      <c r="J26" s="724">
        <v>100</v>
      </c>
      <c r="K26" s="725">
        <v>8.8432903577265289</v>
      </c>
      <c r="L26" s="725">
        <v>1</v>
      </c>
      <c r="M26" s="726">
        <f t="shared" si="0"/>
        <v>8.8432903577265289</v>
      </c>
      <c r="N26" s="727">
        <f t="shared" si="1"/>
        <v>8.8432903577265284E-2</v>
      </c>
      <c r="O26" s="714" t="s">
        <v>498</v>
      </c>
      <c r="P26" s="721" t="s">
        <v>1482</v>
      </c>
      <c r="R26" s="714">
        <v>48.9</v>
      </c>
      <c r="S26" s="714">
        <v>10374</v>
      </c>
    </row>
    <row r="27" spans="1:19">
      <c r="A27" s="721" t="s">
        <v>1479</v>
      </c>
      <c r="B27" s="714">
        <v>2008</v>
      </c>
      <c r="D27" s="722" t="s">
        <v>1479</v>
      </c>
      <c r="E27" s="722" t="s">
        <v>1486</v>
      </c>
      <c r="F27" s="714" t="s">
        <v>705</v>
      </c>
      <c r="G27" s="723" t="s">
        <v>1480</v>
      </c>
      <c r="H27" s="714" t="s">
        <v>1481</v>
      </c>
      <c r="I27" s="714" t="s">
        <v>1484</v>
      </c>
      <c r="J27" s="724">
        <v>100</v>
      </c>
      <c r="K27" s="725">
        <v>6.1921191211185755</v>
      </c>
      <c r="L27" s="725">
        <v>1</v>
      </c>
      <c r="M27" s="726">
        <f t="shared" si="0"/>
        <v>6.1921191211185755</v>
      </c>
      <c r="N27" s="727">
        <f t="shared" si="1"/>
        <v>6.1921191211185757E-2</v>
      </c>
      <c r="O27" s="714" t="s">
        <v>498</v>
      </c>
      <c r="P27" s="721" t="s">
        <v>1482</v>
      </c>
      <c r="R27" s="714">
        <v>48.9</v>
      </c>
      <c r="S27" s="714">
        <v>10374</v>
      </c>
    </row>
    <row r="28" spans="1:19">
      <c r="A28" s="721" t="s">
        <v>1479</v>
      </c>
      <c r="B28" s="714">
        <v>2008</v>
      </c>
      <c r="D28" s="722" t="s">
        <v>1479</v>
      </c>
      <c r="E28" s="722" t="s">
        <v>1486</v>
      </c>
      <c r="F28" s="714" t="s">
        <v>705</v>
      </c>
      <c r="G28" s="723" t="s">
        <v>1480</v>
      </c>
      <c r="H28" s="714" t="s">
        <v>1481</v>
      </c>
      <c r="I28" s="714" t="s">
        <v>1484</v>
      </c>
      <c r="J28" s="724">
        <v>100</v>
      </c>
      <c r="K28" s="725">
        <v>4.5396767750136187</v>
      </c>
      <c r="L28" s="725">
        <v>1</v>
      </c>
      <c r="M28" s="726">
        <f t="shared" si="0"/>
        <v>4.5396767750136187</v>
      </c>
      <c r="N28" s="727">
        <f t="shared" si="1"/>
        <v>4.5396767750136187E-2</v>
      </c>
      <c r="O28" s="714" t="s">
        <v>498</v>
      </c>
      <c r="P28" s="721" t="s">
        <v>1482</v>
      </c>
      <c r="R28" s="714">
        <v>48.9</v>
      </c>
      <c r="S28" s="714">
        <v>10374</v>
      </c>
    </row>
    <row r="29" spans="1:19">
      <c r="A29" s="721" t="s">
        <v>1479</v>
      </c>
      <c r="B29" s="714">
        <v>2008</v>
      </c>
      <c r="D29" s="722" t="s">
        <v>619</v>
      </c>
      <c r="E29" s="722" t="s">
        <v>1485</v>
      </c>
      <c r="F29" s="714" t="s">
        <v>705</v>
      </c>
      <c r="G29" s="723" t="s">
        <v>1480</v>
      </c>
      <c r="H29" s="714" t="s">
        <v>1481</v>
      </c>
      <c r="I29" s="714" t="s">
        <v>1484</v>
      </c>
      <c r="J29" s="724">
        <v>100</v>
      </c>
      <c r="K29" s="725">
        <v>9.1883057926275633</v>
      </c>
      <c r="L29" s="725">
        <v>1</v>
      </c>
      <c r="M29" s="726">
        <f t="shared" si="0"/>
        <v>9.1883057926275633</v>
      </c>
      <c r="N29" s="727">
        <f t="shared" si="1"/>
        <v>9.188305792627563E-2</v>
      </c>
      <c r="O29" s="714" t="s">
        <v>498</v>
      </c>
      <c r="P29" s="721" t="s">
        <v>1482</v>
      </c>
      <c r="R29" s="714">
        <v>48.9</v>
      </c>
      <c r="S29" s="714">
        <v>10374</v>
      </c>
    </row>
    <row r="30" spans="1:19">
      <c r="A30" s="721" t="s">
        <v>1479</v>
      </c>
      <c r="B30" s="714">
        <v>2008</v>
      </c>
      <c r="D30" s="722" t="s">
        <v>1479</v>
      </c>
      <c r="E30" s="722" t="s">
        <v>1491</v>
      </c>
      <c r="F30" s="714" t="s">
        <v>705</v>
      </c>
      <c r="G30" s="723" t="s">
        <v>1480</v>
      </c>
      <c r="H30" s="714" t="s">
        <v>1481</v>
      </c>
      <c r="I30" s="714" t="s">
        <v>1484</v>
      </c>
      <c r="J30" s="724">
        <v>100</v>
      </c>
      <c r="K30" s="725">
        <v>6.0450335936081343</v>
      </c>
      <c r="L30" s="725">
        <v>1</v>
      </c>
      <c r="M30" s="726">
        <f t="shared" si="0"/>
        <v>6.0450335936081343</v>
      </c>
      <c r="N30" s="727">
        <f t="shared" si="1"/>
        <v>6.0450335936081345E-2</v>
      </c>
      <c r="O30" s="714" t="s">
        <v>498</v>
      </c>
      <c r="P30" s="721" t="s">
        <v>1482</v>
      </c>
      <c r="R30" s="714">
        <v>48.9</v>
      </c>
      <c r="S30" s="714">
        <v>10374</v>
      </c>
    </row>
    <row r="31" spans="1:19">
      <c r="A31" s="721" t="s">
        <v>1479</v>
      </c>
      <c r="B31" s="714">
        <v>2008</v>
      </c>
      <c r="D31" s="722" t="s">
        <v>1479</v>
      </c>
      <c r="E31" s="722" t="s">
        <v>1486</v>
      </c>
      <c r="F31" s="714" t="s">
        <v>705</v>
      </c>
      <c r="G31" s="723" t="s">
        <v>1480</v>
      </c>
      <c r="H31" s="714" t="s">
        <v>1481</v>
      </c>
      <c r="I31" s="714" t="s">
        <v>1484</v>
      </c>
      <c r="J31" s="724">
        <v>100</v>
      </c>
      <c r="K31" s="725">
        <v>4.5051752315235154</v>
      </c>
      <c r="L31" s="725">
        <v>1</v>
      </c>
      <c r="M31" s="726">
        <f t="shared" si="0"/>
        <v>4.5051752315235154</v>
      </c>
      <c r="N31" s="727">
        <f t="shared" si="1"/>
        <v>4.5051752315235151E-2</v>
      </c>
      <c r="O31" s="714" t="s">
        <v>498</v>
      </c>
      <c r="P31" s="721" t="s">
        <v>1482</v>
      </c>
      <c r="R31" s="714">
        <v>48.9</v>
      </c>
      <c r="S31" s="714">
        <v>10374</v>
      </c>
    </row>
    <row r="32" spans="1:19">
      <c r="A32" s="721" t="s">
        <v>1479</v>
      </c>
      <c r="B32" s="714">
        <v>2008</v>
      </c>
      <c r="D32" s="722" t="s">
        <v>619</v>
      </c>
      <c r="E32" s="722" t="s">
        <v>1485</v>
      </c>
      <c r="F32" s="714" t="s">
        <v>705</v>
      </c>
      <c r="G32" s="723" t="s">
        <v>1480</v>
      </c>
      <c r="H32" s="714" t="s">
        <v>1481</v>
      </c>
      <c r="I32" s="714" t="s">
        <v>1484</v>
      </c>
      <c r="J32" s="724">
        <v>16</v>
      </c>
      <c r="K32" s="725">
        <v>2.133648084256401</v>
      </c>
      <c r="L32" s="725">
        <v>1</v>
      </c>
      <c r="M32" s="726">
        <f t="shared" si="0"/>
        <v>2.133648084256401</v>
      </c>
      <c r="N32" s="727">
        <f t="shared" si="1"/>
        <v>0.13335300526602506</v>
      </c>
      <c r="O32" s="714" t="s">
        <v>498</v>
      </c>
      <c r="P32" s="721" t="s">
        <v>1482</v>
      </c>
      <c r="R32" s="714">
        <v>48.9</v>
      </c>
      <c r="S32" s="714">
        <v>10374</v>
      </c>
    </row>
    <row r="33" spans="1:19">
      <c r="A33" s="721" t="s">
        <v>1479</v>
      </c>
      <c r="B33" s="714">
        <v>2008</v>
      </c>
      <c r="D33" s="722" t="s">
        <v>1479</v>
      </c>
      <c r="E33" s="722" t="s">
        <v>1487</v>
      </c>
      <c r="F33" s="714" t="s">
        <v>705</v>
      </c>
      <c r="G33" s="723" t="s">
        <v>1480</v>
      </c>
      <c r="H33" s="714" t="s">
        <v>1481</v>
      </c>
      <c r="I33" s="714" t="s">
        <v>1484</v>
      </c>
      <c r="J33" s="724">
        <v>10</v>
      </c>
      <c r="K33" s="725">
        <v>0.53568185945160696</v>
      </c>
      <c r="L33" s="725">
        <v>1</v>
      </c>
      <c r="M33" s="726">
        <f t="shared" si="0"/>
        <v>0.53568185945160696</v>
      </c>
      <c r="N33" s="727">
        <f t="shared" si="1"/>
        <v>5.3568185945160697E-2</v>
      </c>
      <c r="O33" s="714" t="s">
        <v>498</v>
      </c>
      <c r="P33" s="721" t="s">
        <v>1482</v>
      </c>
      <c r="R33" s="714">
        <v>48.9</v>
      </c>
      <c r="S33" s="714">
        <v>10374</v>
      </c>
    </row>
    <row r="34" spans="1:19">
      <c r="A34" s="721" t="s">
        <v>1479</v>
      </c>
      <c r="B34" s="714">
        <v>2008</v>
      </c>
      <c r="D34" s="722" t="s">
        <v>1479</v>
      </c>
      <c r="E34" s="722" t="s">
        <v>732</v>
      </c>
      <c r="F34" s="714" t="s">
        <v>705</v>
      </c>
      <c r="G34" s="723" t="s">
        <v>1480</v>
      </c>
      <c r="H34" s="714" t="s">
        <v>1481</v>
      </c>
      <c r="I34" s="714" t="s">
        <v>402</v>
      </c>
      <c r="J34" s="724">
        <v>100</v>
      </c>
      <c r="K34" s="725">
        <v>3.2685672780098054</v>
      </c>
      <c r="L34" s="725">
        <v>1</v>
      </c>
      <c r="M34" s="726">
        <f t="shared" si="0"/>
        <v>3.2685672780098054</v>
      </c>
      <c r="N34" s="727">
        <f t="shared" si="1"/>
        <v>3.2685672780098055E-2</v>
      </c>
      <c r="O34" s="714" t="s">
        <v>498</v>
      </c>
      <c r="P34" s="721" t="s">
        <v>1482</v>
      </c>
      <c r="R34" s="714">
        <v>48.9</v>
      </c>
      <c r="S34" s="714">
        <v>10374</v>
      </c>
    </row>
    <row r="35" spans="1:19">
      <c r="A35" s="721" t="s">
        <v>1479</v>
      </c>
      <c r="B35" s="714">
        <v>2008</v>
      </c>
      <c r="D35" s="722" t="s">
        <v>1492</v>
      </c>
      <c r="E35" s="722" t="s">
        <v>1486</v>
      </c>
      <c r="F35" s="714" t="s">
        <v>705</v>
      </c>
      <c r="G35" s="723" t="s">
        <v>1480</v>
      </c>
      <c r="H35" s="714" t="s">
        <v>1481</v>
      </c>
      <c r="I35" s="714" t="s">
        <v>1484</v>
      </c>
      <c r="J35" s="724">
        <v>100</v>
      </c>
      <c r="K35" s="725">
        <v>4.9664063918648989</v>
      </c>
      <c r="L35" s="725">
        <v>1</v>
      </c>
      <c r="M35" s="726">
        <f t="shared" si="0"/>
        <v>4.9664063918648989</v>
      </c>
      <c r="N35" s="727">
        <f t="shared" si="1"/>
        <v>4.9664063918648992E-2</v>
      </c>
      <c r="O35" s="714" t="s">
        <v>498</v>
      </c>
      <c r="P35" s="721" t="s">
        <v>1482</v>
      </c>
      <c r="R35" s="714">
        <v>48.9</v>
      </c>
      <c r="S35" s="714">
        <v>10374</v>
      </c>
    </row>
    <row r="36" spans="1:19">
      <c r="A36" s="721" t="s">
        <v>1479</v>
      </c>
      <c r="B36" s="714">
        <v>2008</v>
      </c>
      <c r="D36" s="722" t="s">
        <v>619</v>
      </c>
      <c r="E36" s="722" t="s">
        <v>1485</v>
      </c>
      <c r="F36" s="714" t="s">
        <v>705</v>
      </c>
      <c r="G36" s="723" t="s">
        <v>1480</v>
      </c>
      <c r="H36" s="714" t="s">
        <v>1481</v>
      </c>
      <c r="I36" s="714" t="s">
        <v>1484</v>
      </c>
      <c r="J36" s="724">
        <v>100</v>
      </c>
      <c r="K36" s="725">
        <v>8.9159251861267474</v>
      </c>
      <c r="L36" s="725">
        <v>1</v>
      </c>
      <c r="M36" s="726">
        <f t="shared" si="0"/>
        <v>8.9159251861267474</v>
      </c>
      <c r="N36" s="727">
        <f t="shared" si="1"/>
        <v>8.9159251861267469E-2</v>
      </c>
      <c r="O36" s="714" t="s">
        <v>498</v>
      </c>
      <c r="P36" s="721" t="s">
        <v>1482</v>
      </c>
      <c r="R36" s="714">
        <v>48.9</v>
      </c>
      <c r="S36" s="714">
        <v>10374</v>
      </c>
    </row>
    <row r="37" spans="1:19">
      <c r="A37" s="721" t="s">
        <v>1479</v>
      </c>
      <c r="B37" s="714">
        <v>2008</v>
      </c>
      <c r="D37" s="722" t="s">
        <v>1479</v>
      </c>
      <c r="E37" s="722" t="s">
        <v>1486</v>
      </c>
      <c r="F37" s="714" t="s">
        <v>705</v>
      </c>
      <c r="G37" s="723" t="s">
        <v>1480</v>
      </c>
      <c r="H37" s="714" t="s">
        <v>1481</v>
      </c>
      <c r="I37" s="714" t="s">
        <v>1484</v>
      </c>
      <c r="J37" s="724">
        <v>100</v>
      </c>
      <c r="K37" s="725">
        <v>5.5020882513165059</v>
      </c>
      <c r="L37" s="725">
        <v>1</v>
      </c>
      <c r="M37" s="726">
        <f t="shared" si="0"/>
        <v>5.5020882513165059</v>
      </c>
      <c r="N37" s="727">
        <f t="shared" si="1"/>
        <v>5.5020882513165059E-2</v>
      </c>
      <c r="O37" s="714" t="s">
        <v>498</v>
      </c>
      <c r="P37" s="721" t="s">
        <v>1482</v>
      </c>
      <c r="R37" s="714">
        <v>48.9</v>
      </c>
      <c r="S37" s="714">
        <v>10374</v>
      </c>
    </row>
    <row r="38" spans="1:19">
      <c r="A38" s="721" t="s">
        <v>1479</v>
      </c>
      <c r="B38" s="714">
        <v>2008</v>
      </c>
      <c r="D38" s="722" t="s">
        <v>619</v>
      </c>
      <c r="E38" s="722" t="s">
        <v>1485</v>
      </c>
      <c r="F38" s="714" t="s">
        <v>705</v>
      </c>
      <c r="G38" s="723" t="s">
        <v>1480</v>
      </c>
      <c r="H38" s="714" t="s">
        <v>1481</v>
      </c>
      <c r="I38" s="714" t="s">
        <v>1484</v>
      </c>
      <c r="J38" s="724">
        <v>16</v>
      </c>
      <c r="K38" s="725">
        <v>1.1893953150535681</v>
      </c>
      <c r="L38" s="725">
        <v>1</v>
      </c>
      <c r="M38" s="726">
        <f t="shared" si="0"/>
        <v>1.1893953150535681</v>
      </c>
      <c r="N38" s="727">
        <f t="shared" si="1"/>
        <v>7.4337207190848006E-2</v>
      </c>
      <c r="O38" s="714" t="s">
        <v>498</v>
      </c>
      <c r="P38" s="721" t="s">
        <v>1482</v>
      </c>
      <c r="R38" s="714">
        <v>48.9</v>
      </c>
      <c r="S38" s="714">
        <v>10374</v>
      </c>
    </row>
    <row r="39" spans="1:19">
      <c r="A39" s="721" t="s">
        <v>1479</v>
      </c>
      <c r="B39" s="714">
        <v>2008</v>
      </c>
      <c r="D39" s="722" t="s">
        <v>1479</v>
      </c>
      <c r="E39" s="722" t="s">
        <v>732</v>
      </c>
      <c r="F39" s="714" t="s">
        <v>705</v>
      </c>
      <c r="G39" s="723" t="s">
        <v>1480</v>
      </c>
      <c r="H39" s="714" t="s">
        <v>1481</v>
      </c>
      <c r="I39" s="714" t="s">
        <v>402</v>
      </c>
      <c r="J39" s="724">
        <v>100</v>
      </c>
      <c r="K39" s="725">
        <v>3.6317414200108948</v>
      </c>
      <c r="L39" s="725">
        <v>1</v>
      </c>
      <c r="M39" s="726">
        <f t="shared" si="0"/>
        <v>3.6317414200108948</v>
      </c>
      <c r="N39" s="727">
        <f t="shared" si="1"/>
        <v>3.6317414200108949E-2</v>
      </c>
      <c r="O39" s="714" t="s">
        <v>498</v>
      </c>
      <c r="P39" s="721" t="s">
        <v>1482</v>
      </c>
      <c r="R39" s="714">
        <v>48.9</v>
      </c>
      <c r="S39" s="714">
        <v>10374</v>
      </c>
    </row>
    <row r="40" spans="1:19">
      <c r="A40" s="721" t="s">
        <v>1479</v>
      </c>
      <c r="B40" s="714">
        <v>2008</v>
      </c>
      <c r="D40" s="722" t="s">
        <v>619</v>
      </c>
      <c r="E40" s="722" t="s">
        <v>1485</v>
      </c>
      <c r="F40" s="714" t="s">
        <v>705</v>
      </c>
      <c r="G40" s="723" t="s">
        <v>1480</v>
      </c>
      <c r="H40" s="714" t="s">
        <v>1481</v>
      </c>
      <c r="I40" s="714" t="s">
        <v>1484</v>
      </c>
      <c r="J40" s="724">
        <v>16</v>
      </c>
      <c r="K40" s="725">
        <v>2.0337751952061009</v>
      </c>
      <c r="L40" s="725">
        <v>1</v>
      </c>
      <c r="M40" s="726">
        <f t="shared" si="0"/>
        <v>2.0337751952061009</v>
      </c>
      <c r="N40" s="727">
        <f t="shared" si="1"/>
        <v>0.12711094970038131</v>
      </c>
      <c r="O40" s="714" t="s">
        <v>498</v>
      </c>
      <c r="P40" s="721" t="s">
        <v>1482</v>
      </c>
      <c r="R40" s="714">
        <v>48.9</v>
      </c>
      <c r="S40" s="714">
        <v>10374</v>
      </c>
    </row>
    <row r="41" spans="1:19">
      <c r="A41" s="721" t="s">
        <v>1479</v>
      </c>
      <c r="B41" s="714">
        <v>2008</v>
      </c>
      <c r="D41" s="722" t="s">
        <v>1479</v>
      </c>
      <c r="E41" s="722" t="s">
        <v>1486</v>
      </c>
      <c r="F41" s="714" t="s">
        <v>705</v>
      </c>
      <c r="G41" s="723" t="s">
        <v>1480</v>
      </c>
      <c r="H41" s="714" t="s">
        <v>1481</v>
      </c>
      <c r="I41" s="714" t="s">
        <v>1484</v>
      </c>
      <c r="J41" s="724">
        <v>100</v>
      </c>
      <c r="K41" s="725">
        <v>5.447612130016342</v>
      </c>
      <c r="L41" s="725">
        <v>1</v>
      </c>
      <c r="M41" s="726">
        <f t="shared" si="0"/>
        <v>5.447612130016342</v>
      </c>
      <c r="N41" s="727">
        <f t="shared" si="1"/>
        <v>5.4476121300163417E-2</v>
      </c>
      <c r="O41" s="714" t="s">
        <v>498</v>
      </c>
      <c r="P41" s="721" t="s">
        <v>1482</v>
      </c>
      <c r="R41" s="714">
        <v>48.9</v>
      </c>
      <c r="S41" s="714">
        <v>10374</v>
      </c>
    </row>
    <row r="42" spans="1:19">
      <c r="A42" s="721" t="s">
        <v>1479</v>
      </c>
      <c r="B42" s="714">
        <v>2008</v>
      </c>
      <c r="D42" s="722" t="s">
        <v>619</v>
      </c>
      <c r="E42" s="722" t="s">
        <v>1485</v>
      </c>
      <c r="F42" s="714" t="s">
        <v>705</v>
      </c>
      <c r="G42" s="723" t="s">
        <v>1480</v>
      </c>
      <c r="H42" s="714" t="s">
        <v>1481</v>
      </c>
      <c r="I42" s="714" t="s">
        <v>1484</v>
      </c>
      <c r="J42" s="724">
        <v>16</v>
      </c>
      <c r="K42" s="725">
        <v>1.9611403668058833</v>
      </c>
      <c r="L42" s="725">
        <v>1</v>
      </c>
      <c r="M42" s="726">
        <f t="shared" si="0"/>
        <v>1.9611403668058833</v>
      </c>
      <c r="N42" s="727">
        <f t="shared" si="1"/>
        <v>0.12257127292536771</v>
      </c>
      <c r="O42" s="714" t="s">
        <v>498</v>
      </c>
      <c r="P42" s="721" t="s">
        <v>1482</v>
      </c>
      <c r="R42" s="714">
        <v>48.9</v>
      </c>
      <c r="S42" s="714">
        <v>10374</v>
      </c>
    </row>
    <row r="43" spans="1:19">
      <c r="A43" s="721" t="s">
        <v>1479</v>
      </c>
      <c r="B43" s="714">
        <v>2008</v>
      </c>
      <c r="D43" s="722" t="s">
        <v>1479</v>
      </c>
      <c r="E43" s="722" t="s">
        <v>1486</v>
      </c>
      <c r="F43" s="714" t="s">
        <v>705</v>
      </c>
      <c r="G43" s="723" t="s">
        <v>1480</v>
      </c>
      <c r="H43" s="714" t="s">
        <v>1481</v>
      </c>
      <c r="I43" s="714" t="s">
        <v>1484</v>
      </c>
      <c r="J43" s="724">
        <v>100</v>
      </c>
      <c r="K43" s="725">
        <v>5.447612130016342</v>
      </c>
      <c r="L43" s="725">
        <v>1</v>
      </c>
      <c r="M43" s="726">
        <f t="shared" si="0"/>
        <v>5.447612130016342</v>
      </c>
      <c r="N43" s="727">
        <f t="shared" si="1"/>
        <v>5.4476121300163417E-2</v>
      </c>
      <c r="O43" s="714" t="s">
        <v>498</v>
      </c>
      <c r="P43" s="721" t="s">
        <v>1482</v>
      </c>
      <c r="R43" s="714">
        <v>48.9</v>
      </c>
      <c r="S43" s="714">
        <v>10374</v>
      </c>
    </row>
    <row r="44" spans="1:19">
      <c r="A44" s="721" t="s">
        <v>1479</v>
      </c>
      <c r="B44" s="714">
        <v>2008</v>
      </c>
      <c r="D44" s="722" t="s">
        <v>619</v>
      </c>
      <c r="E44" s="722" t="s">
        <v>1485</v>
      </c>
      <c r="F44" s="714" t="s">
        <v>705</v>
      </c>
      <c r="G44" s="723" t="s">
        <v>1480</v>
      </c>
      <c r="H44" s="714" t="s">
        <v>1481</v>
      </c>
      <c r="I44" s="714" t="s">
        <v>1484</v>
      </c>
      <c r="J44" s="724">
        <v>16</v>
      </c>
      <c r="K44" s="725">
        <v>1.7704739422553113</v>
      </c>
      <c r="L44" s="725">
        <v>1</v>
      </c>
      <c r="M44" s="726">
        <f t="shared" si="0"/>
        <v>1.7704739422553113</v>
      </c>
      <c r="N44" s="727">
        <f t="shared" si="1"/>
        <v>0.11065462139095696</v>
      </c>
      <c r="O44" s="714" t="s">
        <v>498</v>
      </c>
      <c r="P44" s="721" t="s">
        <v>1482</v>
      </c>
      <c r="R44" s="714">
        <v>48.9</v>
      </c>
      <c r="S44" s="714">
        <v>10374</v>
      </c>
    </row>
    <row r="45" spans="1:19">
      <c r="A45" s="721" t="s">
        <v>1479</v>
      </c>
      <c r="B45" s="714">
        <v>2008</v>
      </c>
      <c r="D45" s="722" t="s">
        <v>1479</v>
      </c>
      <c r="E45" s="722" t="s">
        <v>1486</v>
      </c>
      <c r="F45" s="714" t="s">
        <v>705</v>
      </c>
      <c r="G45" s="723" t="s">
        <v>1480</v>
      </c>
      <c r="H45" s="714" t="s">
        <v>1481</v>
      </c>
      <c r="I45" s="714" t="s">
        <v>1484</v>
      </c>
      <c r="J45" s="724">
        <v>100</v>
      </c>
      <c r="K45" s="725">
        <v>5.7199927365171597</v>
      </c>
      <c r="L45" s="725">
        <v>1</v>
      </c>
      <c r="M45" s="726">
        <f t="shared" si="0"/>
        <v>5.7199927365171597</v>
      </c>
      <c r="N45" s="727">
        <f t="shared" si="1"/>
        <v>5.7199927365171599E-2</v>
      </c>
      <c r="O45" s="714" t="s">
        <v>498</v>
      </c>
      <c r="P45" s="721" t="s">
        <v>1482</v>
      </c>
      <c r="R45" s="714">
        <v>48.9</v>
      </c>
      <c r="S45" s="714">
        <v>10374</v>
      </c>
    </row>
    <row r="46" spans="1:19">
      <c r="A46" s="721" t="s">
        <v>1479</v>
      </c>
      <c r="B46" s="714">
        <v>2008</v>
      </c>
      <c r="D46" s="722" t="s">
        <v>619</v>
      </c>
      <c r="E46" s="722" t="s">
        <v>1485</v>
      </c>
      <c r="F46" s="714" t="s">
        <v>705</v>
      </c>
      <c r="G46" s="723" t="s">
        <v>1480</v>
      </c>
      <c r="H46" s="714" t="s">
        <v>1481</v>
      </c>
      <c r="I46" s="714" t="s">
        <v>1484</v>
      </c>
      <c r="J46" s="724">
        <v>16</v>
      </c>
      <c r="K46" s="725">
        <v>2.0065371345560195</v>
      </c>
      <c r="L46" s="725">
        <v>1</v>
      </c>
      <c r="M46" s="726">
        <f t="shared" si="0"/>
        <v>2.0065371345560195</v>
      </c>
      <c r="N46" s="727">
        <f t="shared" si="1"/>
        <v>0.12540857090975122</v>
      </c>
      <c r="O46" s="714" t="s">
        <v>498</v>
      </c>
      <c r="P46" s="721" t="s">
        <v>1482</v>
      </c>
      <c r="R46" s="714">
        <v>48.9</v>
      </c>
      <c r="S46" s="714">
        <v>10374</v>
      </c>
    </row>
    <row r="47" spans="1:19">
      <c r="A47" s="721" t="s">
        <v>1479</v>
      </c>
      <c r="B47" s="714">
        <v>2008</v>
      </c>
      <c r="D47" s="722" t="s">
        <v>1479</v>
      </c>
      <c r="E47" s="722" t="s">
        <v>1486</v>
      </c>
      <c r="F47" s="714" t="s">
        <v>705</v>
      </c>
      <c r="G47" s="723" t="s">
        <v>1480</v>
      </c>
      <c r="H47" s="714" t="s">
        <v>1481</v>
      </c>
      <c r="I47" s="714" t="s">
        <v>1484</v>
      </c>
      <c r="J47" s="724">
        <v>100</v>
      </c>
      <c r="K47" s="725">
        <v>5.393136008716179</v>
      </c>
      <c r="L47" s="725">
        <v>1</v>
      </c>
      <c r="M47" s="726">
        <f t="shared" si="0"/>
        <v>5.393136008716179</v>
      </c>
      <c r="N47" s="727">
        <f t="shared" si="1"/>
        <v>5.3931360087161789E-2</v>
      </c>
      <c r="O47" s="714" t="s">
        <v>498</v>
      </c>
      <c r="P47" s="721" t="s">
        <v>1482</v>
      </c>
      <c r="R47" s="714">
        <v>48.9</v>
      </c>
      <c r="S47" s="714">
        <v>10374</v>
      </c>
    </row>
    <row r="48" spans="1:19">
      <c r="A48" s="721" t="s">
        <v>1479</v>
      </c>
      <c r="B48" s="714">
        <v>2008</v>
      </c>
      <c r="D48" s="722" t="s">
        <v>619</v>
      </c>
      <c r="E48" s="722" t="s">
        <v>1485</v>
      </c>
      <c r="F48" s="714" t="s">
        <v>705</v>
      </c>
      <c r="G48" s="723" t="s">
        <v>1480</v>
      </c>
      <c r="H48" s="714" t="s">
        <v>1481</v>
      </c>
      <c r="I48" s="714" t="s">
        <v>1484</v>
      </c>
      <c r="J48" s="724">
        <v>100</v>
      </c>
      <c r="K48" s="725">
        <v>7.4087524968222258</v>
      </c>
      <c r="L48" s="725">
        <v>1</v>
      </c>
      <c r="M48" s="726">
        <f t="shared" si="0"/>
        <v>7.4087524968222258</v>
      </c>
      <c r="N48" s="727">
        <f t="shared" si="1"/>
        <v>7.4087524968222254E-2</v>
      </c>
      <c r="O48" s="714" t="s">
        <v>498</v>
      </c>
      <c r="P48" s="721" t="s">
        <v>1482</v>
      </c>
      <c r="R48" s="714">
        <v>48.9</v>
      </c>
      <c r="S48" s="714">
        <v>10374</v>
      </c>
    </row>
    <row r="49" spans="1:19">
      <c r="A49" s="721" t="s">
        <v>1479</v>
      </c>
      <c r="B49" s="714">
        <v>2008</v>
      </c>
      <c r="D49" s="722" t="s">
        <v>1479</v>
      </c>
      <c r="E49" s="722" t="s">
        <v>732</v>
      </c>
      <c r="F49" s="714" t="s">
        <v>705</v>
      </c>
      <c r="G49" s="723" t="s">
        <v>1480</v>
      </c>
      <c r="H49" s="714" t="s">
        <v>1481</v>
      </c>
      <c r="I49" s="714" t="s">
        <v>402</v>
      </c>
      <c r="J49" s="724">
        <v>100</v>
      </c>
      <c r="K49" s="725">
        <v>2.905393136008716</v>
      </c>
      <c r="L49" s="725">
        <v>1</v>
      </c>
      <c r="M49" s="726">
        <f t="shared" si="0"/>
        <v>2.905393136008716</v>
      </c>
      <c r="N49" s="727">
        <f t="shared" si="1"/>
        <v>2.905393136008716E-2</v>
      </c>
      <c r="O49" s="714" t="s">
        <v>498</v>
      </c>
      <c r="P49" s="721" t="s">
        <v>1482</v>
      </c>
      <c r="R49" s="714">
        <v>48.9</v>
      </c>
      <c r="S49" s="714">
        <v>10374</v>
      </c>
    </row>
    <row r="50" spans="1:19">
      <c r="A50" s="721" t="s">
        <v>1479</v>
      </c>
      <c r="B50" s="714">
        <v>2008</v>
      </c>
      <c r="D50" s="722" t="s">
        <v>619</v>
      </c>
      <c r="E50" s="722" t="s">
        <v>1485</v>
      </c>
      <c r="F50" s="714" t="s">
        <v>705</v>
      </c>
      <c r="G50" s="723" t="s">
        <v>1480</v>
      </c>
      <c r="H50" s="714" t="s">
        <v>1481</v>
      </c>
      <c r="I50" s="714" t="s">
        <v>1484</v>
      </c>
      <c r="J50" s="724">
        <v>16</v>
      </c>
      <c r="K50" s="725">
        <v>2.1045941528963135</v>
      </c>
      <c r="L50" s="725">
        <v>1</v>
      </c>
      <c r="M50" s="726">
        <f t="shared" si="0"/>
        <v>2.1045941528963135</v>
      </c>
      <c r="N50" s="727">
        <f t="shared" si="1"/>
        <v>0.13153713455601959</v>
      </c>
      <c r="O50" s="714" t="s">
        <v>498</v>
      </c>
      <c r="P50" s="721" t="s">
        <v>1482</v>
      </c>
      <c r="R50" s="714">
        <v>48.9</v>
      </c>
      <c r="S50" s="714">
        <v>10374</v>
      </c>
    </row>
    <row r="51" spans="1:19">
      <c r="A51" s="721" t="s">
        <v>1479</v>
      </c>
      <c r="B51" s="714">
        <v>2008</v>
      </c>
      <c r="D51" s="722" t="s">
        <v>1479</v>
      </c>
      <c r="E51" s="722" t="s">
        <v>1487</v>
      </c>
      <c r="F51" s="714" t="s">
        <v>705</v>
      </c>
      <c r="G51" s="723" t="s">
        <v>1480</v>
      </c>
      <c r="H51" s="714" t="s">
        <v>1481</v>
      </c>
      <c r="I51" s="714" t="s">
        <v>1484</v>
      </c>
      <c r="J51" s="724">
        <v>100</v>
      </c>
      <c r="K51" s="725">
        <v>2.6929362629380784</v>
      </c>
      <c r="L51" s="725">
        <v>1</v>
      </c>
      <c r="M51" s="726">
        <f t="shared" si="0"/>
        <v>2.6929362629380784</v>
      </c>
      <c r="N51" s="727">
        <f t="shared" si="1"/>
        <v>2.6929362629380785E-2</v>
      </c>
      <c r="O51" s="714" t="s">
        <v>498</v>
      </c>
      <c r="P51" s="721" t="s">
        <v>1482</v>
      </c>
      <c r="R51" s="714">
        <v>48.9</v>
      </c>
      <c r="S51" s="714">
        <v>10374</v>
      </c>
    </row>
    <row r="52" spans="1:19">
      <c r="A52" s="721" t="s">
        <v>1479</v>
      </c>
      <c r="B52" s="714">
        <v>2008</v>
      </c>
      <c r="D52" s="722" t="s">
        <v>1479</v>
      </c>
      <c r="E52" s="722" t="s">
        <v>732</v>
      </c>
      <c r="F52" s="714" t="s">
        <v>705</v>
      </c>
      <c r="G52" s="723" t="s">
        <v>1480</v>
      </c>
      <c r="H52" s="714" t="s">
        <v>1481</v>
      </c>
      <c r="I52" s="714" t="s">
        <v>402</v>
      </c>
      <c r="J52" s="724">
        <v>100</v>
      </c>
      <c r="K52" s="725">
        <v>3.0869802070092609</v>
      </c>
      <c r="L52" s="725">
        <v>1</v>
      </c>
      <c r="M52" s="726">
        <f t="shared" si="0"/>
        <v>3.0869802070092609</v>
      </c>
      <c r="N52" s="727">
        <f t="shared" si="1"/>
        <v>3.0869802070092611E-2</v>
      </c>
      <c r="O52" s="714" t="s">
        <v>498</v>
      </c>
      <c r="P52" s="721" t="s">
        <v>1482</v>
      </c>
      <c r="R52" s="714">
        <v>48.9</v>
      </c>
      <c r="S52" s="714">
        <v>10374</v>
      </c>
    </row>
    <row r="53" spans="1:19">
      <c r="A53" s="721" t="s">
        <v>1479</v>
      </c>
      <c r="B53" s="714">
        <v>2008</v>
      </c>
      <c r="D53" s="722" t="s">
        <v>1479</v>
      </c>
      <c r="E53" s="722" t="s">
        <v>732</v>
      </c>
      <c r="F53" s="714" t="s">
        <v>705</v>
      </c>
      <c r="G53" s="723" t="s">
        <v>1480</v>
      </c>
      <c r="H53" s="714" t="s">
        <v>1481</v>
      </c>
      <c r="I53" s="714" t="s">
        <v>402</v>
      </c>
      <c r="J53" s="724">
        <v>10</v>
      </c>
      <c r="K53" s="725">
        <v>0.27238060650081714</v>
      </c>
      <c r="L53" s="725">
        <v>1</v>
      </c>
      <c r="M53" s="726">
        <f t="shared" si="0"/>
        <v>0.27238060650081714</v>
      </c>
      <c r="N53" s="727">
        <f t="shared" si="1"/>
        <v>2.7238060650081712E-2</v>
      </c>
      <c r="O53" s="714" t="s">
        <v>498</v>
      </c>
      <c r="P53" s="721" t="s">
        <v>1482</v>
      </c>
      <c r="R53" s="714">
        <v>48.9</v>
      </c>
      <c r="S53" s="714">
        <v>10374</v>
      </c>
    </row>
    <row r="54" spans="1:19">
      <c r="A54" s="721" t="s">
        <v>1479</v>
      </c>
      <c r="B54" s="714">
        <v>2008</v>
      </c>
      <c r="D54" s="722" t="s">
        <v>1479</v>
      </c>
      <c r="E54" s="722" t="s">
        <v>1486</v>
      </c>
      <c r="F54" s="714" t="s">
        <v>705</v>
      </c>
      <c r="G54" s="723" t="s">
        <v>1480</v>
      </c>
      <c r="H54" s="714" t="s">
        <v>1481</v>
      </c>
      <c r="I54" s="714" t="s">
        <v>1484</v>
      </c>
      <c r="J54" s="724">
        <v>100</v>
      </c>
      <c r="K54" s="725">
        <v>5.447612130016342</v>
      </c>
      <c r="L54" s="725">
        <v>1</v>
      </c>
      <c r="M54" s="726">
        <f t="shared" si="0"/>
        <v>5.447612130016342</v>
      </c>
      <c r="N54" s="727">
        <f t="shared" si="1"/>
        <v>5.4476121300163417E-2</v>
      </c>
      <c r="O54" s="714" t="s">
        <v>498</v>
      </c>
      <c r="P54" s="721" t="s">
        <v>1482</v>
      </c>
      <c r="R54" s="714">
        <v>48.9</v>
      </c>
      <c r="S54" s="714">
        <v>10374</v>
      </c>
    </row>
    <row r="55" spans="1:19">
      <c r="A55" s="721" t="s">
        <v>1479</v>
      </c>
      <c r="B55" s="714">
        <v>2008</v>
      </c>
      <c r="D55" s="722" t="s">
        <v>619</v>
      </c>
      <c r="E55" s="722" t="s">
        <v>1485</v>
      </c>
      <c r="F55" s="714" t="s">
        <v>705</v>
      </c>
      <c r="G55" s="723" t="s">
        <v>1480</v>
      </c>
      <c r="H55" s="714" t="s">
        <v>1481</v>
      </c>
      <c r="I55" s="714" t="s">
        <v>1484</v>
      </c>
      <c r="J55" s="724">
        <v>16</v>
      </c>
      <c r="K55" s="725">
        <v>1.9611403668058833</v>
      </c>
      <c r="L55" s="725">
        <v>1</v>
      </c>
      <c r="M55" s="726">
        <f t="shared" si="0"/>
        <v>1.9611403668058833</v>
      </c>
      <c r="N55" s="727">
        <f t="shared" si="1"/>
        <v>0.12257127292536771</v>
      </c>
      <c r="O55" s="714" t="s">
        <v>498</v>
      </c>
      <c r="P55" s="721" t="s">
        <v>1482</v>
      </c>
      <c r="R55" s="714">
        <v>48.9</v>
      </c>
      <c r="S55" s="714">
        <v>10374</v>
      </c>
    </row>
    <row r="56" spans="1:19">
      <c r="A56" s="721" t="s">
        <v>1479</v>
      </c>
      <c r="B56" s="714">
        <v>2008</v>
      </c>
      <c r="D56" s="722" t="s">
        <v>1479</v>
      </c>
      <c r="E56" s="722" t="s">
        <v>1486</v>
      </c>
      <c r="F56" s="714" t="s">
        <v>705</v>
      </c>
      <c r="G56" s="723" t="s">
        <v>1480</v>
      </c>
      <c r="H56" s="714" t="s">
        <v>1481</v>
      </c>
      <c r="I56" s="714" t="s">
        <v>1484</v>
      </c>
      <c r="J56" s="724">
        <v>100</v>
      </c>
      <c r="K56" s="725">
        <v>6.1830397675685482</v>
      </c>
      <c r="L56" s="725">
        <v>1</v>
      </c>
      <c r="M56" s="726">
        <f t="shared" si="0"/>
        <v>6.1830397675685482</v>
      </c>
      <c r="N56" s="727">
        <f t="shared" si="1"/>
        <v>6.1830397675685482E-2</v>
      </c>
      <c r="O56" s="714" t="s">
        <v>498</v>
      </c>
      <c r="P56" s="721" t="s">
        <v>1482</v>
      </c>
      <c r="R56" s="714">
        <v>48.9</v>
      </c>
      <c r="S56" s="714">
        <v>10374</v>
      </c>
    </row>
    <row r="57" spans="1:19">
      <c r="A57" s="721" t="s">
        <v>1479</v>
      </c>
      <c r="B57" s="714">
        <v>2008</v>
      </c>
      <c r="D57" s="722" t="s">
        <v>619</v>
      </c>
      <c r="E57" s="722" t="s">
        <v>1485</v>
      </c>
      <c r="F57" s="714" t="s">
        <v>705</v>
      </c>
      <c r="G57" s="723" t="s">
        <v>1480</v>
      </c>
      <c r="H57" s="714" t="s">
        <v>1481</v>
      </c>
      <c r="I57" s="714" t="s">
        <v>1484</v>
      </c>
      <c r="J57" s="724">
        <v>16</v>
      </c>
      <c r="K57" s="725">
        <v>1.9611403668058833</v>
      </c>
      <c r="L57" s="725">
        <v>1</v>
      </c>
      <c r="M57" s="726">
        <f t="shared" si="0"/>
        <v>1.9611403668058833</v>
      </c>
      <c r="N57" s="727">
        <f t="shared" si="1"/>
        <v>0.12257127292536771</v>
      </c>
      <c r="O57" s="714" t="s">
        <v>498</v>
      </c>
      <c r="P57" s="721" t="s">
        <v>1482</v>
      </c>
      <c r="R57" s="714">
        <v>48.9</v>
      </c>
      <c r="S57" s="714">
        <v>10374</v>
      </c>
    </row>
    <row r="58" spans="1:19">
      <c r="A58" s="721" t="s">
        <v>1479</v>
      </c>
      <c r="B58" s="714">
        <v>2008</v>
      </c>
      <c r="D58" s="722" t="s">
        <v>1479</v>
      </c>
      <c r="E58" s="722" t="s">
        <v>1486</v>
      </c>
      <c r="F58" s="714" t="s">
        <v>705</v>
      </c>
      <c r="G58" s="723" t="s">
        <v>1480</v>
      </c>
      <c r="H58" s="714" t="s">
        <v>1481</v>
      </c>
      <c r="I58" s="714" t="s">
        <v>1484</v>
      </c>
      <c r="J58" s="724">
        <v>20</v>
      </c>
      <c r="K58" s="725">
        <v>1.2529507899037589</v>
      </c>
      <c r="L58" s="725">
        <v>1</v>
      </c>
      <c r="M58" s="726">
        <f t="shared" si="0"/>
        <v>1.2529507899037589</v>
      </c>
      <c r="N58" s="727">
        <f t="shared" si="1"/>
        <v>6.2647539495187948E-2</v>
      </c>
      <c r="O58" s="714" t="s">
        <v>498</v>
      </c>
      <c r="P58" s="721" t="s">
        <v>1482</v>
      </c>
      <c r="R58" s="714">
        <v>48.9</v>
      </c>
      <c r="S58" s="714">
        <v>10374</v>
      </c>
    </row>
    <row r="59" spans="1:19">
      <c r="A59" s="721" t="s">
        <v>1479</v>
      </c>
      <c r="B59" s="714">
        <v>2008</v>
      </c>
      <c r="D59" s="722" t="s">
        <v>1479</v>
      </c>
      <c r="E59" s="722" t="s">
        <v>732</v>
      </c>
      <c r="F59" s="714" t="s">
        <v>705</v>
      </c>
      <c r="G59" s="723" t="s">
        <v>1480</v>
      </c>
      <c r="H59" s="714" t="s">
        <v>1481</v>
      </c>
      <c r="I59" s="714" t="s">
        <v>402</v>
      </c>
      <c r="J59" s="724">
        <v>10</v>
      </c>
      <c r="K59" s="725">
        <v>0.36317414200108949</v>
      </c>
      <c r="L59" s="725">
        <v>1</v>
      </c>
      <c r="M59" s="726">
        <f t="shared" si="0"/>
        <v>0.36317414200108949</v>
      </c>
      <c r="N59" s="727">
        <f t="shared" si="1"/>
        <v>3.6317414200108949E-2</v>
      </c>
      <c r="O59" s="714" t="s">
        <v>498</v>
      </c>
      <c r="P59" s="721" t="s">
        <v>1482</v>
      </c>
      <c r="R59" s="714">
        <v>48.9</v>
      </c>
      <c r="S59" s="714">
        <v>10374</v>
      </c>
    </row>
    <row r="60" spans="1:19">
      <c r="A60" s="721" t="s">
        <v>1479</v>
      </c>
      <c r="B60" s="714">
        <v>2008</v>
      </c>
      <c r="D60" s="722" t="s">
        <v>619</v>
      </c>
      <c r="E60" s="722" t="s">
        <v>1485</v>
      </c>
      <c r="F60" s="714" t="s">
        <v>705</v>
      </c>
      <c r="G60" s="723" t="s">
        <v>1480</v>
      </c>
      <c r="H60" s="714" t="s">
        <v>1481</v>
      </c>
      <c r="I60" s="714" t="s">
        <v>1484</v>
      </c>
      <c r="J60" s="724">
        <v>100</v>
      </c>
      <c r="K60" s="725">
        <v>8.5745414926457233</v>
      </c>
      <c r="L60" s="725">
        <v>1</v>
      </c>
      <c r="M60" s="726">
        <f t="shared" si="0"/>
        <v>8.5745414926457233</v>
      </c>
      <c r="N60" s="727">
        <f t="shared" si="1"/>
        <v>8.5745414926457236E-2</v>
      </c>
      <c r="O60" s="714" t="s">
        <v>498</v>
      </c>
      <c r="P60" s="721" t="s">
        <v>1482</v>
      </c>
      <c r="R60" s="714">
        <v>48.9</v>
      </c>
      <c r="S60" s="714">
        <v>10374</v>
      </c>
    </row>
    <row r="61" spans="1:19">
      <c r="A61" s="721" t="s">
        <v>1479</v>
      </c>
      <c r="B61" s="714">
        <v>2008</v>
      </c>
      <c r="D61" s="722" t="s">
        <v>1479</v>
      </c>
      <c r="E61" s="722" t="s">
        <v>1486</v>
      </c>
      <c r="F61" s="714" t="s">
        <v>705</v>
      </c>
      <c r="G61" s="723" t="s">
        <v>1480</v>
      </c>
      <c r="H61" s="714" t="s">
        <v>1481</v>
      </c>
      <c r="I61" s="714" t="s">
        <v>1484</v>
      </c>
      <c r="J61" s="724">
        <v>100</v>
      </c>
      <c r="K61" s="725">
        <v>4.437988015253314</v>
      </c>
      <c r="L61" s="725">
        <v>1</v>
      </c>
      <c r="M61" s="726">
        <f t="shared" si="0"/>
        <v>4.437988015253314</v>
      </c>
      <c r="N61" s="727">
        <f t="shared" si="1"/>
        <v>4.4379880152533142E-2</v>
      </c>
      <c r="O61" s="714" t="s">
        <v>498</v>
      </c>
      <c r="P61" s="721" t="s">
        <v>1482</v>
      </c>
      <c r="R61" s="714">
        <v>48.9</v>
      </c>
      <c r="S61" s="714">
        <v>10374</v>
      </c>
    </row>
    <row r="62" spans="1:19">
      <c r="A62" s="721" t="s">
        <v>1479</v>
      </c>
      <c r="B62" s="714">
        <v>2008</v>
      </c>
      <c r="D62" s="722" t="s">
        <v>619</v>
      </c>
      <c r="E62" s="722" t="s">
        <v>1485</v>
      </c>
      <c r="F62" s="714" t="s">
        <v>705</v>
      </c>
      <c r="G62" s="723" t="s">
        <v>1480</v>
      </c>
      <c r="H62" s="714" t="s">
        <v>1481</v>
      </c>
      <c r="I62" s="714" t="s">
        <v>1484</v>
      </c>
      <c r="J62" s="724">
        <v>16</v>
      </c>
      <c r="K62" s="725">
        <v>2.1045941528963135</v>
      </c>
      <c r="L62" s="725">
        <v>1</v>
      </c>
      <c r="M62" s="726">
        <f t="shared" si="0"/>
        <v>2.1045941528963135</v>
      </c>
      <c r="N62" s="727">
        <f t="shared" si="1"/>
        <v>0.13153713455601959</v>
      </c>
      <c r="O62" s="714" t="s">
        <v>498</v>
      </c>
      <c r="P62" s="721" t="s">
        <v>1482</v>
      </c>
      <c r="R62" s="714">
        <v>48.9</v>
      </c>
      <c r="S62" s="714">
        <v>10374</v>
      </c>
    </row>
    <row r="63" spans="1:19">
      <c r="A63" s="721" t="s">
        <v>1479</v>
      </c>
      <c r="B63" s="714">
        <v>2008</v>
      </c>
      <c r="D63" s="722" t="s">
        <v>1479</v>
      </c>
      <c r="E63" s="722" t="s">
        <v>1487</v>
      </c>
      <c r="F63" s="714" t="s">
        <v>705</v>
      </c>
      <c r="G63" s="723" t="s">
        <v>1480</v>
      </c>
      <c r="H63" s="714" t="s">
        <v>1481</v>
      </c>
      <c r="I63" s="714" t="s">
        <v>1484</v>
      </c>
      <c r="J63" s="724">
        <v>20</v>
      </c>
      <c r="K63" s="725">
        <v>1.2620301434537859</v>
      </c>
      <c r="L63" s="725">
        <v>1</v>
      </c>
      <c r="M63" s="726">
        <f t="shared" si="0"/>
        <v>1.2620301434537859</v>
      </c>
      <c r="N63" s="727">
        <f t="shared" si="1"/>
        <v>6.3101507172689295E-2</v>
      </c>
      <c r="O63" s="714" t="s">
        <v>498</v>
      </c>
      <c r="P63" s="721" t="s">
        <v>1482</v>
      </c>
      <c r="R63" s="714">
        <v>48.9</v>
      </c>
      <c r="S63" s="714">
        <v>10374</v>
      </c>
    </row>
    <row r="64" spans="1:19">
      <c r="A64" s="721" t="s">
        <v>1479</v>
      </c>
      <c r="B64" s="714">
        <v>2008</v>
      </c>
      <c r="D64" s="722" t="s">
        <v>619</v>
      </c>
      <c r="E64" s="722" t="s">
        <v>1485</v>
      </c>
      <c r="F64" s="714" t="s">
        <v>705</v>
      </c>
      <c r="G64" s="723" t="s">
        <v>1480</v>
      </c>
      <c r="H64" s="714" t="s">
        <v>1481</v>
      </c>
      <c r="I64" s="714" t="s">
        <v>1484</v>
      </c>
      <c r="J64" s="724">
        <v>16</v>
      </c>
      <c r="K64" s="725">
        <v>1.8939531505356817</v>
      </c>
      <c r="L64" s="725">
        <v>1</v>
      </c>
      <c r="M64" s="726">
        <f t="shared" si="0"/>
        <v>1.8939531505356817</v>
      </c>
      <c r="N64" s="727">
        <f t="shared" si="1"/>
        <v>0.11837207190848011</v>
      </c>
      <c r="O64" s="714" t="s">
        <v>498</v>
      </c>
      <c r="P64" s="721" t="s">
        <v>1482</v>
      </c>
      <c r="R64" s="714">
        <v>48.9</v>
      </c>
      <c r="S64" s="714">
        <v>10374</v>
      </c>
    </row>
    <row r="65" spans="1:19">
      <c r="A65" s="721" t="s">
        <v>1479</v>
      </c>
      <c r="B65" s="714">
        <v>2008</v>
      </c>
      <c r="D65" s="722" t="s">
        <v>1479</v>
      </c>
      <c r="E65" s="722" t="s">
        <v>1487</v>
      </c>
      <c r="F65" s="714" t="s">
        <v>705</v>
      </c>
      <c r="G65" s="723" t="s">
        <v>1480</v>
      </c>
      <c r="H65" s="714" t="s">
        <v>1481</v>
      </c>
      <c r="I65" s="714" t="s">
        <v>1484</v>
      </c>
      <c r="J65" s="724">
        <v>20</v>
      </c>
      <c r="K65" s="725">
        <v>1.2620301434537859</v>
      </c>
      <c r="L65" s="725">
        <v>1</v>
      </c>
      <c r="M65" s="726">
        <f t="shared" si="0"/>
        <v>1.2620301434537859</v>
      </c>
      <c r="N65" s="727">
        <f t="shared" si="1"/>
        <v>6.3101507172689295E-2</v>
      </c>
      <c r="O65" s="714" t="s">
        <v>498</v>
      </c>
      <c r="P65" s="721" t="s">
        <v>1482</v>
      </c>
      <c r="R65" s="714">
        <v>48.9</v>
      </c>
      <c r="S65" s="714">
        <v>10374</v>
      </c>
    </row>
    <row r="66" spans="1:19">
      <c r="A66" s="721" t="s">
        <v>1479</v>
      </c>
      <c r="B66" s="714">
        <v>2008</v>
      </c>
      <c r="D66" s="722" t="s">
        <v>619</v>
      </c>
      <c r="E66" s="722" t="s">
        <v>1485</v>
      </c>
      <c r="F66" s="714" t="s">
        <v>705</v>
      </c>
      <c r="G66" s="723" t="s">
        <v>1480</v>
      </c>
      <c r="H66" s="714" t="s">
        <v>1481</v>
      </c>
      <c r="I66" s="714" t="s">
        <v>1484</v>
      </c>
      <c r="J66" s="724">
        <v>100</v>
      </c>
      <c r="K66" s="725">
        <v>8.2658434719447964</v>
      </c>
      <c r="L66" s="725">
        <v>1</v>
      </c>
      <c r="M66" s="726">
        <f t="shared" si="0"/>
        <v>8.2658434719447964</v>
      </c>
      <c r="N66" s="727">
        <f t="shared" si="1"/>
        <v>8.2658434719447962E-2</v>
      </c>
      <c r="O66" s="714" t="s">
        <v>498</v>
      </c>
      <c r="P66" s="721" t="s">
        <v>1482</v>
      </c>
      <c r="R66" s="714">
        <v>48.9</v>
      </c>
      <c r="S66" s="714">
        <v>10374</v>
      </c>
    </row>
    <row r="67" spans="1:19">
      <c r="A67" s="721" t="s">
        <v>1479</v>
      </c>
      <c r="B67" s="714">
        <v>2008</v>
      </c>
      <c r="D67" s="722" t="s">
        <v>1479</v>
      </c>
      <c r="E67" s="722" t="s">
        <v>1487</v>
      </c>
      <c r="F67" s="714" t="s">
        <v>705</v>
      </c>
      <c r="G67" s="723" t="s">
        <v>1480</v>
      </c>
      <c r="H67" s="714" t="s">
        <v>1481</v>
      </c>
      <c r="I67" s="714" t="s">
        <v>1484</v>
      </c>
      <c r="J67" s="724">
        <v>100</v>
      </c>
      <c r="K67" s="725">
        <v>5.3858725258761568</v>
      </c>
      <c r="L67" s="725">
        <v>1</v>
      </c>
      <c r="M67" s="726">
        <f t="shared" si="0"/>
        <v>5.3858725258761568</v>
      </c>
      <c r="N67" s="727">
        <f t="shared" si="1"/>
        <v>5.3858725258761571E-2</v>
      </c>
      <c r="O67" s="714" t="s">
        <v>498</v>
      </c>
      <c r="P67" s="721" t="s">
        <v>1482</v>
      </c>
      <c r="R67" s="714">
        <v>48.9</v>
      </c>
      <c r="S67" s="714">
        <v>10374</v>
      </c>
    </row>
    <row r="68" spans="1:19">
      <c r="A68" s="721" t="s">
        <v>611</v>
      </c>
      <c r="B68" s="714">
        <v>2008</v>
      </c>
      <c r="D68" s="722" t="s">
        <v>610</v>
      </c>
      <c r="E68" s="722" t="s">
        <v>1493</v>
      </c>
      <c r="F68" s="714" t="s">
        <v>705</v>
      </c>
      <c r="G68" s="723" t="s">
        <v>1480</v>
      </c>
      <c r="H68" s="714" t="s">
        <v>1494</v>
      </c>
      <c r="I68" s="715" t="s">
        <v>402</v>
      </c>
      <c r="J68" s="724">
        <v>25</v>
      </c>
      <c r="K68" s="725">
        <v>37.7337933539132</v>
      </c>
      <c r="L68" s="725">
        <v>1</v>
      </c>
      <c r="M68" s="726">
        <f t="shared" ref="M68:M131" si="2">+K68/L68</f>
        <v>37.7337933539132</v>
      </c>
      <c r="N68" s="727">
        <f t="shared" ref="N68:N131" si="3">+M68/J68</f>
        <v>1.5093517341565279</v>
      </c>
      <c r="O68" s="714" t="s">
        <v>498</v>
      </c>
      <c r="P68" s="721" t="s">
        <v>1495</v>
      </c>
      <c r="R68" s="714">
        <v>48.9</v>
      </c>
      <c r="S68" s="714">
        <v>10374</v>
      </c>
    </row>
    <row r="69" spans="1:19">
      <c r="A69" s="721" t="s">
        <v>611</v>
      </c>
      <c r="B69" s="714">
        <v>2008</v>
      </c>
      <c r="D69" s="722" t="s">
        <v>611</v>
      </c>
      <c r="E69" s="722" t="s">
        <v>1496</v>
      </c>
      <c r="F69" s="714" t="s">
        <v>705</v>
      </c>
      <c r="G69" s="723" t="s">
        <v>1480</v>
      </c>
      <c r="H69" s="714" t="s">
        <v>1494</v>
      </c>
      <c r="I69" s="715" t="s">
        <v>1484</v>
      </c>
      <c r="J69" s="724">
        <v>25</v>
      </c>
      <c r="K69" s="725">
        <v>15.135282367895405</v>
      </c>
      <c r="L69" s="725">
        <v>1</v>
      </c>
      <c r="M69" s="726">
        <f t="shared" si="2"/>
        <v>15.135282367895405</v>
      </c>
      <c r="N69" s="727">
        <f t="shared" si="3"/>
        <v>0.60541129471581623</v>
      </c>
      <c r="O69" s="714" t="s">
        <v>498</v>
      </c>
      <c r="P69" s="721" t="s">
        <v>1495</v>
      </c>
      <c r="R69" s="714">
        <v>48.9</v>
      </c>
      <c r="S69" s="714">
        <v>10374</v>
      </c>
    </row>
    <row r="70" spans="1:19">
      <c r="A70" s="721" t="s">
        <v>611</v>
      </c>
      <c r="B70" s="714">
        <v>2008</v>
      </c>
      <c r="D70" s="722" t="s">
        <v>610</v>
      </c>
      <c r="E70" s="722" t="s">
        <v>1493</v>
      </c>
      <c r="F70" s="714" t="s">
        <v>705</v>
      </c>
      <c r="G70" s="723" t="s">
        <v>1480</v>
      </c>
      <c r="H70" s="714" t="s">
        <v>1494</v>
      </c>
      <c r="I70" s="715" t="s">
        <v>402</v>
      </c>
      <c r="J70" s="724">
        <v>25</v>
      </c>
      <c r="K70" s="725">
        <v>39.949155620119846</v>
      </c>
      <c r="L70" s="725">
        <v>1</v>
      </c>
      <c r="M70" s="726">
        <f t="shared" si="2"/>
        <v>39.949155620119846</v>
      </c>
      <c r="N70" s="727">
        <f t="shared" si="3"/>
        <v>1.5979662248047939</v>
      </c>
      <c r="O70" s="714" t="s">
        <v>498</v>
      </c>
      <c r="P70" s="721" t="s">
        <v>1495</v>
      </c>
      <c r="R70" s="714">
        <v>48.9</v>
      </c>
      <c r="S70" s="714">
        <v>10374</v>
      </c>
    </row>
    <row r="71" spans="1:19">
      <c r="A71" s="721" t="s">
        <v>611</v>
      </c>
      <c r="B71" s="714">
        <v>2008</v>
      </c>
      <c r="D71" s="722" t="s">
        <v>611</v>
      </c>
      <c r="E71" s="722" t="s">
        <v>1486</v>
      </c>
      <c r="F71" s="714" t="s">
        <v>705</v>
      </c>
      <c r="G71" s="723" t="s">
        <v>1480</v>
      </c>
      <c r="H71" s="714" t="s">
        <v>1494</v>
      </c>
      <c r="I71" s="715" t="s">
        <v>1484</v>
      </c>
      <c r="J71" s="724">
        <v>30</v>
      </c>
      <c r="K71" s="725">
        <v>29.961866715089883</v>
      </c>
      <c r="L71" s="725">
        <v>1</v>
      </c>
      <c r="M71" s="726">
        <f t="shared" si="2"/>
        <v>29.961866715089883</v>
      </c>
      <c r="N71" s="727">
        <f t="shared" si="3"/>
        <v>0.99872889050299607</v>
      </c>
      <c r="O71" s="714" t="s">
        <v>498</v>
      </c>
      <c r="P71" s="721" t="s">
        <v>1495</v>
      </c>
      <c r="R71" s="714">
        <v>48.9</v>
      </c>
      <c r="S71" s="714">
        <v>10374</v>
      </c>
    </row>
    <row r="72" spans="1:19">
      <c r="A72" s="721" t="s">
        <v>611</v>
      </c>
      <c r="B72" s="714">
        <v>2008</v>
      </c>
      <c r="D72" s="722" t="s">
        <v>610</v>
      </c>
      <c r="E72" s="722" t="s">
        <v>1493</v>
      </c>
      <c r="F72" s="714" t="s">
        <v>705</v>
      </c>
      <c r="G72" s="723" t="s">
        <v>1480</v>
      </c>
      <c r="H72" s="714" t="s">
        <v>1494</v>
      </c>
      <c r="I72" s="715" t="s">
        <v>402</v>
      </c>
      <c r="J72" s="724">
        <v>25</v>
      </c>
      <c r="K72" s="725">
        <v>32.716542582168145</v>
      </c>
      <c r="L72" s="725">
        <v>1</v>
      </c>
      <c r="M72" s="726">
        <f t="shared" si="2"/>
        <v>32.716542582168145</v>
      </c>
      <c r="N72" s="727">
        <f t="shared" si="3"/>
        <v>1.3086617032867258</v>
      </c>
      <c r="O72" s="714" t="s">
        <v>498</v>
      </c>
      <c r="P72" s="721" t="s">
        <v>1495</v>
      </c>
      <c r="R72" s="714">
        <v>48.9</v>
      </c>
      <c r="S72" s="714">
        <v>10374</v>
      </c>
    </row>
    <row r="73" spans="1:19">
      <c r="A73" s="721" t="s">
        <v>611</v>
      </c>
      <c r="B73" s="714">
        <v>2008</v>
      </c>
      <c r="D73" s="722" t="s">
        <v>610</v>
      </c>
      <c r="E73" s="722" t="s">
        <v>1493</v>
      </c>
      <c r="F73" s="714" t="s">
        <v>705</v>
      </c>
      <c r="G73" s="723" t="s">
        <v>1480</v>
      </c>
      <c r="H73" s="714" t="s">
        <v>1494</v>
      </c>
      <c r="I73" s="715" t="s">
        <v>402</v>
      </c>
      <c r="J73" s="724">
        <v>25</v>
      </c>
      <c r="K73" s="725">
        <v>34.501543490103501</v>
      </c>
      <c r="L73" s="725">
        <v>1</v>
      </c>
      <c r="M73" s="726">
        <f t="shared" si="2"/>
        <v>34.501543490103501</v>
      </c>
      <c r="N73" s="727">
        <f t="shared" si="3"/>
        <v>1.3800617396041401</v>
      </c>
      <c r="O73" s="714" t="s">
        <v>498</v>
      </c>
      <c r="P73" s="721" t="s">
        <v>1495</v>
      </c>
      <c r="R73" s="714">
        <v>48.9</v>
      </c>
      <c r="S73" s="714">
        <v>10374</v>
      </c>
    </row>
    <row r="74" spans="1:19">
      <c r="A74" s="721" t="s">
        <v>611</v>
      </c>
      <c r="B74" s="714">
        <v>2008</v>
      </c>
      <c r="D74" s="722" t="s">
        <v>611</v>
      </c>
      <c r="E74" s="722" t="s">
        <v>1497</v>
      </c>
      <c r="F74" s="714" t="s">
        <v>705</v>
      </c>
      <c r="G74" s="723" t="s">
        <v>1480</v>
      </c>
      <c r="H74" s="714" t="s">
        <v>1494</v>
      </c>
      <c r="I74" s="715" t="s">
        <v>1484</v>
      </c>
      <c r="J74" s="724">
        <v>30</v>
      </c>
      <c r="K74" s="725">
        <v>25.876157617577626</v>
      </c>
      <c r="L74" s="725">
        <v>1</v>
      </c>
      <c r="M74" s="726">
        <f t="shared" si="2"/>
        <v>25.876157617577626</v>
      </c>
      <c r="N74" s="727">
        <f t="shared" si="3"/>
        <v>0.86253858725258747</v>
      </c>
      <c r="O74" s="714" t="s">
        <v>498</v>
      </c>
      <c r="P74" s="721" t="s">
        <v>1495</v>
      </c>
      <c r="R74" s="714">
        <v>48.9</v>
      </c>
      <c r="S74" s="714">
        <v>10374</v>
      </c>
    </row>
    <row r="75" spans="1:19">
      <c r="A75" s="721" t="s">
        <v>611</v>
      </c>
      <c r="B75" s="714">
        <v>2008</v>
      </c>
      <c r="D75" s="722" t="s">
        <v>610</v>
      </c>
      <c r="E75" s="722" t="s">
        <v>1493</v>
      </c>
      <c r="F75" s="714" t="s">
        <v>705</v>
      </c>
      <c r="G75" s="723" t="s">
        <v>1480</v>
      </c>
      <c r="H75" s="714" t="s">
        <v>1494</v>
      </c>
      <c r="I75" s="715" t="s">
        <v>402</v>
      </c>
      <c r="J75" s="724">
        <v>25</v>
      </c>
      <c r="K75" s="725">
        <v>36.390049028509168</v>
      </c>
      <c r="L75" s="725">
        <v>1</v>
      </c>
      <c r="M75" s="726">
        <f t="shared" si="2"/>
        <v>36.390049028509168</v>
      </c>
      <c r="N75" s="727">
        <f t="shared" si="3"/>
        <v>1.4556019611403668</v>
      </c>
      <c r="O75" s="714" t="s">
        <v>498</v>
      </c>
      <c r="P75" s="721" t="s">
        <v>1495</v>
      </c>
      <c r="R75" s="714">
        <v>48.9</v>
      </c>
      <c r="S75" s="714">
        <v>10374</v>
      </c>
    </row>
    <row r="76" spans="1:19">
      <c r="A76" s="721" t="s">
        <v>611</v>
      </c>
      <c r="B76" s="714">
        <v>2008</v>
      </c>
      <c r="D76" s="722" t="s">
        <v>610</v>
      </c>
      <c r="E76" s="722" t="s">
        <v>1493</v>
      </c>
      <c r="F76" s="714" t="s">
        <v>705</v>
      </c>
      <c r="G76" s="723" t="s">
        <v>1480</v>
      </c>
      <c r="H76" s="714" t="s">
        <v>1494</v>
      </c>
      <c r="I76" s="715" t="s">
        <v>402</v>
      </c>
      <c r="J76" s="724">
        <v>25</v>
      </c>
      <c r="K76" s="725">
        <v>41.61521699654984</v>
      </c>
      <c r="L76" s="725">
        <v>1</v>
      </c>
      <c r="M76" s="726">
        <f t="shared" si="2"/>
        <v>41.61521699654984</v>
      </c>
      <c r="N76" s="727">
        <f t="shared" si="3"/>
        <v>1.6646086798619937</v>
      </c>
      <c r="O76" s="714" t="s">
        <v>498</v>
      </c>
      <c r="P76" s="721" t="s">
        <v>1495</v>
      </c>
      <c r="R76" s="714">
        <v>48.9</v>
      </c>
      <c r="S76" s="714">
        <v>10374</v>
      </c>
    </row>
    <row r="77" spans="1:19">
      <c r="A77" s="721" t="s">
        <v>611</v>
      </c>
      <c r="B77" s="714">
        <v>2008</v>
      </c>
      <c r="D77" s="722" t="s">
        <v>1498</v>
      </c>
      <c r="E77" s="722" t="s">
        <v>1499</v>
      </c>
      <c r="F77" s="714" t="s">
        <v>705</v>
      </c>
      <c r="G77" s="723" t="s">
        <v>1480</v>
      </c>
      <c r="H77" s="714" t="s">
        <v>1494</v>
      </c>
      <c r="I77" s="715" t="s">
        <v>1484</v>
      </c>
      <c r="J77" s="724">
        <v>20</v>
      </c>
      <c r="K77" s="725">
        <v>22.97076448156891</v>
      </c>
      <c r="L77" s="725">
        <v>1</v>
      </c>
      <c r="M77" s="726">
        <f t="shared" si="2"/>
        <v>22.97076448156891</v>
      </c>
      <c r="N77" s="727">
        <f t="shared" si="3"/>
        <v>1.1485382240784454</v>
      </c>
      <c r="O77" s="714" t="s">
        <v>498</v>
      </c>
      <c r="P77" s="721" t="s">
        <v>1495</v>
      </c>
      <c r="R77" s="714">
        <v>48.9</v>
      </c>
      <c r="S77" s="714">
        <v>10374</v>
      </c>
    </row>
    <row r="78" spans="1:19">
      <c r="A78" s="721" t="s">
        <v>611</v>
      </c>
      <c r="B78" s="714">
        <v>2008</v>
      </c>
      <c r="D78" s="722" t="s">
        <v>610</v>
      </c>
      <c r="E78" s="722" t="s">
        <v>1493</v>
      </c>
      <c r="F78" s="714" t="s">
        <v>705</v>
      </c>
      <c r="G78" s="723" t="s">
        <v>1480</v>
      </c>
      <c r="H78" s="714" t="s">
        <v>1494</v>
      </c>
      <c r="I78" s="715" t="s">
        <v>402</v>
      </c>
      <c r="J78" s="724">
        <v>25</v>
      </c>
      <c r="K78" s="725">
        <v>46.479026693299431</v>
      </c>
      <c r="L78" s="725">
        <v>1</v>
      </c>
      <c r="M78" s="726">
        <f t="shared" si="2"/>
        <v>46.479026693299431</v>
      </c>
      <c r="N78" s="727">
        <f t="shared" si="3"/>
        <v>1.8591610677319772</v>
      </c>
      <c r="O78" s="714" t="s">
        <v>498</v>
      </c>
      <c r="P78" s="721" t="s">
        <v>1495</v>
      </c>
      <c r="R78" s="714">
        <v>48.9</v>
      </c>
      <c r="S78" s="714">
        <v>10374</v>
      </c>
    </row>
    <row r="79" spans="1:19">
      <c r="A79" s="721" t="s">
        <v>611</v>
      </c>
      <c r="B79" s="714">
        <v>2008</v>
      </c>
      <c r="D79" s="722" t="s">
        <v>1498</v>
      </c>
      <c r="E79" s="722" t="s">
        <v>1496</v>
      </c>
      <c r="F79" s="714" t="s">
        <v>705</v>
      </c>
      <c r="G79" s="723" t="s">
        <v>1480</v>
      </c>
      <c r="H79" s="714" t="s">
        <v>1494</v>
      </c>
      <c r="I79" s="715" t="s">
        <v>1484</v>
      </c>
      <c r="J79" s="724">
        <v>25</v>
      </c>
      <c r="K79" s="725">
        <v>16.6333757036499</v>
      </c>
      <c r="L79" s="725">
        <v>1</v>
      </c>
      <c r="M79" s="726">
        <f t="shared" si="2"/>
        <v>16.6333757036499</v>
      </c>
      <c r="N79" s="727">
        <f t="shared" si="3"/>
        <v>0.66533502814599599</v>
      </c>
      <c r="O79" s="714" t="s">
        <v>498</v>
      </c>
      <c r="P79" s="721" t="s">
        <v>1495</v>
      </c>
      <c r="R79" s="714">
        <v>48.9</v>
      </c>
      <c r="S79" s="714">
        <v>10374</v>
      </c>
    </row>
    <row r="80" spans="1:19">
      <c r="A80" s="721" t="s">
        <v>611</v>
      </c>
      <c r="B80" s="714">
        <v>2008</v>
      </c>
      <c r="D80" s="722" t="s">
        <v>610</v>
      </c>
      <c r="E80" s="722" t="s">
        <v>1493</v>
      </c>
      <c r="F80" s="714" t="s">
        <v>705</v>
      </c>
      <c r="G80" s="723" t="s">
        <v>1480</v>
      </c>
      <c r="H80" s="714" t="s">
        <v>1494</v>
      </c>
      <c r="I80" s="715" t="s">
        <v>402</v>
      </c>
      <c r="J80" s="724">
        <v>25</v>
      </c>
      <c r="K80" s="725">
        <v>37.906301071363714</v>
      </c>
      <c r="L80" s="725">
        <v>1</v>
      </c>
      <c r="M80" s="726">
        <f t="shared" si="2"/>
        <v>37.906301071363714</v>
      </c>
      <c r="N80" s="727">
        <f t="shared" si="3"/>
        <v>1.5162520428545485</v>
      </c>
      <c r="O80" s="714" t="s">
        <v>498</v>
      </c>
      <c r="P80" s="721" t="s">
        <v>1495</v>
      </c>
      <c r="R80" s="714">
        <v>48.9</v>
      </c>
      <c r="S80" s="714">
        <v>10374</v>
      </c>
    </row>
    <row r="81" spans="1:19">
      <c r="A81" s="721" t="s">
        <v>611</v>
      </c>
      <c r="B81" s="714">
        <v>2008</v>
      </c>
      <c r="D81" s="722" t="s">
        <v>610</v>
      </c>
      <c r="E81" s="722" t="s">
        <v>1493</v>
      </c>
      <c r="F81" s="714" t="s">
        <v>705</v>
      </c>
      <c r="G81" s="723" t="s">
        <v>1480</v>
      </c>
      <c r="H81" s="714" t="s">
        <v>1494</v>
      </c>
      <c r="I81" s="715" t="s">
        <v>402</v>
      </c>
      <c r="J81" s="724">
        <v>25</v>
      </c>
      <c r="K81" s="725">
        <v>46.479026693299431</v>
      </c>
      <c r="L81" s="725">
        <v>1</v>
      </c>
      <c r="M81" s="726">
        <f t="shared" si="2"/>
        <v>46.479026693299431</v>
      </c>
      <c r="N81" s="727">
        <f t="shared" si="3"/>
        <v>1.8591610677319772</v>
      </c>
      <c r="O81" s="714" t="s">
        <v>498</v>
      </c>
      <c r="P81" s="721" t="s">
        <v>1495</v>
      </c>
      <c r="R81" s="714">
        <v>48.9</v>
      </c>
      <c r="S81" s="714">
        <v>10374</v>
      </c>
    </row>
    <row r="82" spans="1:19">
      <c r="A82" s="721" t="s">
        <v>611</v>
      </c>
      <c r="B82" s="714">
        <v>2008</v>
      </c>
      <c r="D82" s="722" t="s">
        <v>610</v>
      </c>
      <c r="E82" s="722" t="s">
        <v>1493</v>
      </c>
      <c r="F82" s="714" t="s">
        <v>705</v>
      </c>
      <c r="G82" s="723" t="s">
        <v>1480</v>
      </c>
      <c r="H82" s="714" t="s">
        <v>1494</v>
      </c>
      <c r="I82" s="715" t="s">
        <v>402</v>
      </c>
      <c r="J82" s="724">
        <v>25</v>
      </c>
      <c r="K82" s="725">
        <v>41.628836026874886</v>
      </c>
      <c r="L82" s="725">
        <v>1</v>
      </c>
      <c r="M82" s="726">
        <f t="shared" si="2"/>
        <v>41.628836026874886</v>
      </c>
      <c r="N82" s="727">
        <f t="shared" si="3"/>
        <v>1.6651534410749955</v>
      </c>
      <c r="O82" s="714" t="s">
        <v>498</v>
      </c>
      <c r="P82" s="721" t="s">
        <v>1495</v>
      </c>
      <c r="R82" s="714">
        <v>48.9</v>
      </c>
      <c r="S82" s="714">
        <v>10374</v>
      </c>
    </row>
    <row r="83" spans="1:19">
      <c r="A83" s="721" t="s">
        <v>611</v>
      </c>
      <c r="B83" s="714">
        <v>2008</v>
      </c>
      <c r="D83" s="722" t="s">
        <v>610</v>
      </c>
      <c r="E83" s="722" t="s">
        <v>1493</v>
      </c>
      <c r="F83" s="714" t="s">
        <v>705</v>
      </c>
      <c r="G83" s="723" t="s">
        <v>1480</v>
      </c>
      <c r="H83" s="714" t="s">
        <v>1494</v>
      </c>
      <c r="I83" s="715" t="s">
        <v>402</v>
      </c>
      <c r="J83" s="724">
        <v>25</v>
      </c>
      <c r="K83" s="725">
        <v>37.742872707463228</v>
      </c>
      <c r="L83" s="725">
        <v>1</v>
      </c>
      <c r="M83" s="726">
        <f t="shared" si="2"/>
        <v>37.742872707463228</v>
      </c>
      <c r="N83" s="727">
        <f t="shared" si="3"/>
        <v>1.5097149082985291</v>
      </c>
      <c r="O83" s="714" t="s">
        <v>498</v>
      </c>
      <c r="P83" s="721" t="s">
        <v>1495</v>
      </c>
      <c r="R83" s="714">
        <v>48.9</v>
      </c>
      <c r="S83" s="714">
        <v>10374</v>
      </c>
    </row>
    <row r="84" spans="1:19">
      <c r="A84" s="721" t="s">
        <v>611</v>
      </c>
      <c r="B84" s="714">
        <v>2008</v>
      </c>
      <c r="D84" s="722" t="s">
        <v>611</v>
      </c>
      <c r="E84" s="722" t="s">
        <v>1496</v>
      </c>
      <c r="F84" s="714" t="s">
        <v>705</v>
      </c>
      <c r="G84" s="723" t="s">
        <v>1480</v>
      </c>
      <c r="H84" s="714" t="s">
        <v>1494</v>
      </c>
      <c r="I84" s="715" t="s">
        <v>1484</v>
      </c>
      <c r="J84" s="724">
        <v>25</v>
      </c>
      <c r="K84" s="725">
        <v>16.6333757036499</v>
      </c>
      <c r="L84" s="725">
        <v>1</v>
      </c>
      <c r="M84" s="726">
        <f t="shared" si="2"/>
        <v>16.6333757036499</v>
      </c>
      <c r="N84" s="727">
        <f t="shared" si="3"/>
        <v>0.66533502814599599</v>
      </c>
      <c r="O84" s="714" t="s">
        <v>498</v>
      </c>
      <c r="P84" s="721" t="s">
        <v>1495</v>
      </c>
      <c r="R84" s="714">
        <v>48.9</v>
      </c>
      <c r="S84" s="714">
        <v>10374</v>
      </c>
    </row>
    <row r="85" spans="1:19">
      <c r="A85" s="721" t="s">
        <v>611</v>
      </c>
      <c r="B85" s="714">
        <v>2008</v>
      </c>
      <c r="D85" s="722" t="s">
        <v>610</v>
      </c>
      <c r="E85" s="722" t="s">
        <v>1493</v>
      </c>
      <c r="F85" s="714" t="s">
        <v>705</v>
      </c>
      <c r="G85" s="723" t="s">
        <v>1480</v>
      </c>
      <c r="H85" s="714" t="s">
        <v>1494</v>
      </c>
      <c r="I85" s="715" t="s">
        <v>402</v>
      </c>
      <c r="J85" s="724">
        <v>25</v>
      </c>
      <c r="K85" s="725">
        <v>41.619756673324858</v>
      </c>
      <c r="L85" s="725">
        <v>1</v>
      </c>
      <c r="M85" s="726">
        <f t="shared" si="2"/>
        <v>41.619756673324858</v>
      </c>
      <c r="N85" s="727">
        <f t="shared" si="3"/>
        <v>1.6647902669329944</v>
      </c>
      <c r="O85" s="714" t="s">
        <v>498</v>
      </c>
      <c r="P85" s="721" t="s">
        <v>1495</v>
      </c>
      <c r="R85" s="714">
        <v>48.9</v>
      </c>
      <c r="S85" s="714">
        <v>10374</v>
      </c>
    </row>
    <row r="86" spans="1:19">
      <c r="A86" s="721" t="s">
        <v>611</v>
      </c>
      <c r="B86" s="714">
        <v>2008</v>
      </c>
      <c r="D86" s="722" t="s">
        <v>610</v>
      </c>
      <c r="E86" s="722" t="s">
        <v>1493</v>
      </c>
      <c r="F86" s="714" t="s">
        <v>705</v>
      </c>
      <c r="G86" s="723" t="s">
        <v>1480</v>
      </c>
      <c r="H86" s="714" t="s">
        <v>1494</v>
      </c>
      <c r="I86" s="715" t="s">
        <v>402</v>
      </c>
      <c r="J86" s="724">
        <v>25</v>
      </c>
      <c r="K86" s="725">
        <v>37.154530597421463</v>
      </c>
      <c r="L86" s="725">
        <v>1</v>
      </c>
      <c r="M86" s="726">
        <f t="shared" si="2"/>
        <v>37.154530597421463</v>
      </c>
      <c r="N86" s="727">
        <f t="shared" si="3"/>
        <v>1.4861812238968586</v>
      </c>
      <c r="O86" s="714" t="s">
        <v>498</v>
      </c>
      <c r="P86" s="721" t="s">
        <v>1495</v>
      </c>
      <c r="R86" s="714">
        <v>48.9</v>
      </c>
      <c r="S86" s="714">
        <v>10374</v>
      </c>
    </row>
    <row r="87" spans="1:19">
      <c r="A87" s="721" t="s">
        <v>611</v>
      </c>
      <c r="B87" s="714">
        <v>2008</v>
      </c>
      <c r="D87" s="722" t="s">
        <v>610</v>
      </c>
      <c r="E87" s="722" t="s">
        <v>1493</v>
      </c>
      <c r="F87" s="714" t="s">
        <v>705</v>
      </c>
      <c r="G87" s="723" t="s">
        <v>1480</v>
      </c>
      <c r="H87" s="714" t="s">
        <v>1494</v>
      </c>
      <c r="I87" s="715" t="s">
        <v>402</v>
      </c>
      <c r="J87" s="724">
        <v>25</v>
      </c>
      <c r="K87" s="725">
        <v>39.368076992918098</v>
      </c>
      <c r="L87" s="725">
        <v>1</v>
      </c>
      <c r="M87" s="726">
        <f t="shared" si="2"/>
        <v>39.368076992918098</v>
      </c>
      <c r="N87" s="727">
        <f t="shared" si="3"/>
        <v>1.574723079716724</v>
      </c>
      <c r="O87" s="714" t="s">
        <v>498</v>
      </c>
      <c r="P87" s="721" t="s">
        <v>1495</v>
      </c>
      <c r="R87" s="714">
        <v>48.9</v>
      </c>
      <c r="S87" s="714">
        <v>10374</v>
      </c>
    </row>
    <row r="88" spans="1:19">
      <c r="A88" s="721" t="s">
        <v>611</v>
      </c>
      <c r="B88" s="714">
        <v>2008</v>
      </c>
      <c r="D88" s="722" t="s">
        <v>611</v>
      </c>
      <c r="E88" s="722" t="s">
        <v>1486</v>
      </c>
      <c r="F88" s="714" t="s">
        <v>705</v>
      </c>
      <c r="G88" s="723" t="s">
        <v>1480</v>
      </c>
      <c r="H88" s="714" t="s">
        <v>1494</v>
      </c>
      <c r="I88" s="715" t="s">
        <v>1484</v>
      </c>
      <c r="J88" s="724">
        <v>30</v>
      </c>
      <c r="K88" s="725">
        <v>26.148538224078443</v>
      </c>
      <c r="L88" s="725">
        <v>1</v>
      </c>
      <c r="M88" s="726">
        <f t="shared" si="2"/>
        <v>26.148538224078443</v>
      </c>
      <c r="N88" s="727">
        <f t="shared" si="3"/>
        <v>0.87161794080261479</v>
      </c>
      <c r="O88" s="714" t="s">
        <v>498</v>
      </c>
      <c r="P88" s="721" t="s">
        <v>1495</v>
      </c>
      <c r="R88" s="714">
        <v>48.9</v>
      </c>
      <c r="S88" s="714">
        <v>10374</v>
      </c>
    </row>
    <row r="89" spans="1:19">
      <c r="A89" s="721" t="s">
        <v>611</v>
      </c>
      <c r="B89" s="714">
        <v>2008</v>
      </c>
      <c r="D89" s="722" t="s">
        <v>610</v>
      </c>
      <c r="E89" s="722" t="s">
        <v>1493</v>
      </c>
      <c r="F89" s="714" t="s">
        <v>705</v>
      </c>
      <c r="G89" s="723" t="s">
        <v>1480</v>
      </c>
      <c r="H89" s="714" t="s">
        <v>1494</v>
      </c>
      <c r="I89" s="715" t="s">
        <v>402</v>
      </c>
      <c r="J89" s="724">
        <v>25</v>
      </c>
      <c r="K89" s="725">
        <v>34.465226075903395</v>
      </c>
      <c r="L89" s="725">
        <v>1</v>
      </c>
      <c r="M89" s="726">
        <f t="shared" si="2"/>
        <v>34.465226075903395</v>
      </c>
      <c r="N89" s="727">
        <f t="shared" si="3"/>
        <v>1.3786090430361357</v>
      </c>
      <c r="O89" s="714" t="s">
        <v>498</v>
      </c>
      <c r="P89" s="721" t="s">
        <v>1495</v>
      </c>
      <c r="R89" s="714">
        <v>48.9</v>
      </c>
      <c r="S89" s="714">
        <v>10374</v>
      </c>
    </row>
    <row r="90" spans="1:19">
      <c r="A90" s="721" t="s">
        <v>611</v>
      </c>
      <c r="B90" s="714">
        <v>2008</v>
      </c>
      <c r="D90" s="722" t="s">
        <v>611</v>
      </c>
      <c r="E90" s="722" t="s">
        <v>1486</v>
      </c>
      <c r="F90" s="714" t="s">
        <v>705</v>
      </c>
      <c r="G90" s="723" t="s">
        <v>1480</v>
      </c>
      <c r="H90" s="714" t="s">
        <v>1494</v>
      </c>
      <c r="I90" s="715" t="s">
        <v>1484</v>
      </c>
      <c r="J90" s="724">
        <v>30</v>
      </c>
      <c r="K90" s="725">
        <v>27.23806065008171</v>
      </c>
      <c r="L90" s="725">
        <v>1</v>
      </c>
      <c r="M90" s="726">
        <f t="shared" si="2"/>
        <v>27.23806065008171</v>
      </c>
      <c r="N90" s="727">
        <f t="shared" si="3"/>
        <v>0.90793535500272371</v>
      </c>
      <c r="O90" s="714" t="s">
        <v>498</v>
      </c>
      <c r="P90" s="721" t="s">
        <v>1495</v>
      </c>
      <c r="R90" s="714">
        <v>48.9</v>
      </c>
      <c r="S90" s="714">
        <v>10374</v>
      </c>
    </row>
    <row r="91" spans="1:19">
      <c r="A91" s="721" t="s">
        <v>611</v>
      </c>
      <c r="B91" s="714">
        <v>2008</v>
      </c>
      <c r="D91" s="722" t="s">
        <v>610</v>
      </c>
      <c r="E91" s="722" t="s">
        <v>1493</v>
      </c>
      <c r="F91" s="714" t="s">
        <v>705</v>
      </c>
      <c r="G91" s="723" t="s">
        <v>1480</v>
      </c>
      <c r="H91" s="714" t="s">
        <v>1494</v>
      </c>
      <c r="I91" s="715" t="s">
        <v>402</v>
      </c>
      <c r="J91" s="724">
        <v>25</v>
      </c>
      <c r="K91" s="725">
        <v>38.90502996186671</v>
      </c>
      <c r="L91" s="725">
        <v>1</v>
      </c>
      <c r="M91" s="726">
        <f t="shared" si="2"/>
        <v>38.90502996186671</v>
      </c>
      <c r="N91" s="727">
        <f t="shared" si="3"/>
        <v>1.5562011984746684</v>
      </c>
      <c r="O91" s="714" t="s">
        <v>498</v>
      </c>
      <c r="P91" s="721" t="s">
        <v>1495</v>
      </c>
      <c r="R91" s="714">
        <v>48.9</v>
      </c>
      <c r="S91" s="714">
        <v>10374</v>
      </c>
    </row>
    <row r="92" spans="1:19">
      <c r="A92" s="721" t="s">
        <v>611</v>
      </c>
      <c r="B92" s="714">
        <v>2008</v>
      </c>
      <c r="D92" s="722" t="s">
        <v>611</v>
      </c>
      <c r="E92" s="722" t="s">
        <v>1496</v>
      </c>
      <c r="F92" s="714" t="s">
        <v>705</v>
      </c>
      <c r="G92" s="723" t="s">
        <v>1480</v>
      </c>
      <c r="H92" s="714" t="s">
        <v>1494</v>
      </c>
      <c r="I92" s="715" t="s">
        <v>1484</v>
      </c>
      <c r="J92" s="724">
        <v>25</v>
      </c>
      <c r="K92" s="725">
        <v>17.141819502451423</v>
      </c>
      <c r="L92" s="725">
        <v>1</v>
      </c>
      <c r="M92" s="726">
        <f t="shared" si="2"/>
        <v>17.141819502451423</v>
      </c>
      <c r="N92" s="727">
        <f t="shared" si="3"/>
        <v>0.68567278009805688</v>
      </c>
      <c r="O92" s="714" t="s">
        <v>498</v>
      </c>
      <c r="P92" s="721" t="s">
        <v>1495</v>
      </c>
      <c r="R92" s="714">
        <v>48.9</v>
      </c>
      <c r="S92" s="714">
        <v>10374</v>
      </c>
    </row>
    <row r="93" spans="1:19">
      <c r="A93" s="721" t="s">
        <v>611</v>
      </c>
      <c r="B93" s="714">
        <v>2008</v>
      </c>
      <c r="D93" s="722" t="s">
        <v>610</v>
      </c>
      <c r="E93" s="722" t="s">
        <v>1493</v>
      </c>
      <c r="F93" s="714" t="s">
        <v>705</v>
      </c>
      <c r="G93" s="723" t="s">
        <v>1480</v>
      </c>
      <c r="H93" s="714" t="s">
        <v>1494</v>
      </c>
      <c r="I93" s="715" t="s">
        <v>402</v>
      </c>
      <c r="J93" s="724">
        <v>25</v>
      </c>
      <c r="K93" s="725">
        <v>38.12420555656437</v>
      </c>
      <c r="L93" s="725">
        <v>1</v>
      </c>
      <c r="M93" s="726">
        <f t="shared" si="2"/>
        <v>38.12420555656437</v>
      </c>
      <c r="N93" s="727">
        <f t="shared" si="3"/>
        <v>1.5249682222625749</v>
      </c>
      <c r="O93" s="714" t="s">
        <v>498</v>
      </c>
      <c r="P93" s="721" t="s">
        <v>1495</v>
      </c>
      <c r="R93" s="714">
        <v>48.9</v>
      </c>
      <c r="S93" s="714">
        <v>10374</v>
      </c>
    </row>
    <row r="94" spans="1:19">
      <c r="A94" s="721" t="s">
        <v>611</v>
      </c>
      <c r="B94" s="714">
        <v>2008</v>
      </c>
      <c r="D94" s="722" t="s">
        <v>611</v>
      </c>
      <c r="E94" s="722" t="s">
        <v>1499</v>
      </c>
      <c r="F94" s="714" t="s">
        <v>705</v>
      </c>
      <c r="G94" s="723" t="s">
        <v>1480</v>
      </c>
      <c r="H94" s="714" t="s">
        <v>1494</v>
      </c>
      <c r="I94" s="715" t="s">
        <v>1484</v>
      </c>
      <c r="J94" s="724">
        <v>20</v>
      </c>
      <c r="K94" s="725">
        <v>21.354639549664061</v>
      </c>
      <c r="L94" s="725">
        <v>1</v>
      </c>
      <c r="M94" s="726">
        <f t="shared" si="2"/>
        <v>21.354639549664061</v>
      </c>
      <c r="N94" s="727">
        <f t="shared" si="3"/>
        <v>1.067731977483203</v>
      </c>
      <c r="O94" s="714" t="s">
        <v>498</v>
      </c>
      <c r="P94" s="721" t="s">
        <v>1495</v>
      </c>
      <c r="R94" s="714">
        <v>48.9</v>
      </c>
      <c r="S94" s="714">
        <v>10374</v>
      </c>
    </row>
    <row r="95" spans="1:19">
      <c r="A95" s="721" t="s">
        <v>611</v>
      </c>
      <c r="B95" s="714">
        <v>2008</v>
      </c>
      <c r="D95" s="722" t="s">
        <v>611</v>
      </c>
      <c r="E95" s="722" t="s">
        <v>1500</v>
      </c>
      <c r="F95" s="714" t="s">
        <v>705</v>
      </c>
      <c r="G95" s="723" t="s">
        <v>1480</v>
      </c>
      <c r="H95" s="714" t="s">
        <v>1494</v>
      </c>
      <c r="I95" s="715" t="s">
        <v>1484</v>
      </c>
      <c r="J95" s="724">
        <v>25</v>
      </c>
      <c r="K95" s="725">
        <v>9.9146540766297431</v>
      </c>
      <c r="L95" s="725">
        <v>1</v>
      </c>
      <c r="M95" s="726">
        <f t="shared" si="2"/>
        <v>9.9146540766297431</v>
      </c>
      <c r="N95" s="727">
        <f t="shared" si="3"/>
        <v>0.39658616306518973</v>
      </c>
      <c r="O95" s="714" t="s">
        <v>498</v>
      </c>
      <c r="P95" s="721" t="s">
        <v>1495</v>
      </c>
      <c r="R95" s="714">
        <v>48.9</v>
      </c>
      <c r="S95" s="714">
        <v>10374</v>
      </c>
    </row>
    <row r="96" spans="1:19">
      <c r="A96" s="721" t="s">
        <v>611</v>
      </c>
      <c r="B96" s="714">
        <v>2008</v>
      </c>
      <c r="D96" s="722" t="s">
        <v>611</v>
      </c>
      <c r="E96" s="722" t="s">
        <v>1500</v>
      </c>
      <c r="F96" s="714" t="s">
        <v>705</v>
      </c>
      <c r="G96" s="723" t="s">
        <v>1480</v>
      </c>
      <c r="H96" s="714" t="s">
        <v>1494</v>
      </c>
      <c r="I96" s="715" t="s">
        <v>1484</v>
      </c>
      <c r="J96" s="724">
        <v>25</v>
      </c>
      <c r="K96" s="725">
        <v>9.0394043944071178</v>
      </c>
      <c r="L96" s="725">
        <v>1</v>
      </c>
      <c r="M96" s="726">
        <f t="shared" si="2"/>
        <v>9.0394043944071178</v>
      </c>
      <c r="N96" s="727">
        <f t="shared" si="3"/>
        <v>0.3615761757762847</v>
      </c>
      <c r="O96" s="714" t="s">
        <v>498</v>
      </c>
      <c r="P96" s="721" t="s">
        <v>1495</v>
      </c>
      <c r="R96" s="714">
        <v>48.9</v>
      </c>
      <c r="S96" s="714">
        <v>10374</v>
      </c>
    </row>
    <row r="97" spans="1:19">
      <c r="A97" s="721" t="s">
        <v>611</v>
      </c>
      <c r="B97" s="714">
        <v>2008</v>
      </c>
      <c r="D97" s="722" t="s">
        <v>610</v>
      </c>
      <c r="E97" s="722" t="s">
        <v>1493</v>
      </c>
      <c r="F97" s="714" t="s">
        <v>705</v>
      </c>
      <c r="G97" s="723" t="s">
        <v>1480</v>
      </c>
      <c r="H97" s="714" t="s">
        <v>1494</v>
      </c>
      <c r="I97" s="715" t="s">
        <v>402</v>
      </c>
      <c r="J97" s="724">
        <v>25</v>
      </c>
      <c r="K97" s="725">
        <v>46.479026693299431</v>
      </c>
      <c r="L97" s="725">
        <v>1</v>
      </c>
      <c r="M97" s="726">
        <f t="shared" si="2"/>
        <v>46.479026693299431</v>
      </c>
      <c r="N97" s="727">
        <f t="shared" si="3"/>
        <v>1.8591610677319772</v>
      </c>
      <c r="O97" s="714" t="s">
        <v>498</v>
      </c>
      <c r="P97" s="721" t="s">
        <v>1495</v>
      </c>
      <c r="R97" s="714">
        <v>48.9</v>
      </c>
      <c r="S97" s="714">
        <v>10374</v>
      </c>
    </row>
    <row r="98" spans="1:19">
      <c r="A98" s="721" t="s">
        <v>611</v>
      </c>
      <c r="B98" s="714">
        <v>2008</v>
      </c>
      <c r="D98" s="722" t="s">
        <v>1501</v>
      </c>
      <c r="E98" s="722" t="s">
        <v>1486</v>
      </c>
      <c r="F98" s="714" t="s">
        <v>705</v>
      </c>
      <c r="G98" s="723" t="s">
        <v>1480</v>
      </c>
      <c r="H98" s="714" t="s">
        <v>1494</v>
      </c>
      <c r="I98" s="715" t="s">
        <v>1484</v>
      </c>
      <c r="J98" s="724">
        <v>30</v>
      </c>
      <c r="K98" s="725">
        <v>32.369711276557105</v>
      </c>
      <c r="L98" s="725">
        <v>1</v>
      </c>
      <c r="M98" s="726">
        <f t="shared" si="2"/>
        <v>32.369711276557105</v>
      </c>
      <c r="N98" s="727">
        <f t="shared" si="3"/>
        <v>1.0789903758852368</v>
      </c>
      <c r="O98" s="714" t="s">
        <v>498</v>
      </c>
      <c r="P98" s="721" t="s">
        <v>1495</v>
      </c>
      <c r="R98" s="714">
        <v>48.9</v>
      </c>
      <c r="S98" s="714">
        <v>10374</v>
      </c>
    </row>
    <row r="99" spans="1:19">
      <c r="A99" s="721" t="s">
        <v>611</v>
      </c>
      <c r="B99" s="714">
        <v>2008</v>
      </c>
      <c r="D99" s="722" t="s">
        <v>610</v>
      </c>
      <c r="E99" s="722" t="s">
        <v>1493</v>
      </c>
      <c r="F99" s="714" t="s">
        <v>705</v>
      </c>
      <c r="G99" s="723" t="s">
        <v>1480</v>
      </c>
      <c r="H99" s="714" t="s">
        <v>1494</v>
      </c>
      <c r="I99" s="715" t="s">
        <v>402</v>
      </c>
      <c r="J99" s="724">
        <v>25</v>
      </c>
      <c r="K99" s="725">
        <v>46.479026693299431</v>
      </c>
      <c r="L99" s="725">
        <v>1</v>
      </c>
      <c r="M99" s="726">
        <f t="shared" si="2"/>
        <v>46.479026693299431</v>
      </c>
      <c r="N99" s="727">
        <f t="shared" si="3"/>
        <v>1.8591610677319772</v>
      </c>
      <c r="O99" s="714" t="s">
        <v>498</v>
      </c>
      <c r="P99" s="721" t="s">
        <v>1495</v>
      </c>
      <c r="R99" s="714">
        <v>48.9</v>
      </c>
      <c r="S99" s="714">
        <v>10374</v>
      </c>
    </row>
    <row r="100" spans="1:19">
      <c r="A100" s="721" t="s">
        <v>611</v>
      </c>
      <c r="B100" s="714">
        <v>2008</v>
      </c>
      <c r="D100" s="722" t="s">
        <v>1501</v>
      </c>
      <c r="E100" s="722" t="s">
        <v>1486</v>
      </c>
      <c r="F100" s="714" t="s">
        <v>705</v>
      </c>
      <c r="G100" s="723" t="s">
        <v>1480</v>
      </c>
      <c r="H100" s="714" t="s">
        <v>1494</v>
      </c>
      <c r="I100" s="715" t="s">
        <v>1484</v>
      </c>
      <c r="J100" s="724">
        <v>30</v>
      </c>
      <c r="K100" s="725">
        <v>32.369711276557105</v>
      </c>
      <c r="L100" s="725">
        <v>1</v>
      </c>
      <c r="M100" s="726">
        <f t="shared" si="2"/>
        <v>32.369711276557105</v>
      </c>
      <c r="N100" s="727">
        <f t="shared" si="3"/>
        <v>1.0789903758852368</v>
      </c>
      <c r="O100" s="714" t="s">
        <v>498</v>
      </c>
      <c r="P100" s="721" t="s">
        <v>1495</v>
      </c>
      <c r="R100" s="714">
        <v>48.9</v>
      </c>
      <c r="S100" s="714">
        <v>10374</v>
      </c>
    </row>
    <row r="101" spans="1:19">
      <c r="A101" s="721" t="s">
        <v>611</v>
      </c>
      <c r="B101" s="714">
        <v>2008</v>
      </c>
      <c r="D101" s="722" t="s">
        <v>610</v>
      </c>
      <c r="E101" s="722" t="s">
        <v>1493</v>
      </c>
      <c r="F101" s="714" t="s">
        <v>705</v>
      </c>
      <c r="G101" s="723" t="s">
        <v>1480</v>
      </c>
      <c r="H101" s="714" t="s">
        <v>1494</v>
      </c>
      <c r="I101" s="715" t="s">
        <v>402</v>
      </c>
      <c r="J101" s="724">
        <v>25</v>
      </c>
      <c r="K101" s="725">
        <v>32.231705102596692</v>
      </c>
      <c r="L101" s="725">
        <v>1</v>
      </c>
      <c r="M101" s="726">
        <f t="shared" si="2"/>
        <v>32.231705102596692</v>
      </c>
      <c r="N101" s="727">
        <f t="shared" si="3"/>
        <v>1.2892682041038677</v>
      </c>
      <c r="O101" s="714" t="s">
        <v>498</v>
      </c>
      <c r="P101" s="721" t="s">
        <v>1495</v>
      </c>
      <c r="R101" s="714">
        <v>48.9</v>
      </c>
      <c r="S101" s="714">
        <v>10374</v>
      </c>
    </row>
    <row r="102" spans="1:19">
      <c r="A102" s="721" t="s">
        <v>611</v>
      </c>
      <c r="B102" s="714">
        <v>2008</v>
      </c>
      <c r="D102" s="722" t="s">
        <v>1501</v>
      </c>
      <c r="E102" s="722" t="s">
        <v>1496</v>
      </c>
      <c r="F102" s="714" t="s">
        <v>705</v>
      </c>
      <c r="G102" s="723" t="s">
        <v>1480</v>
      </c>
      <c r="H102" s="714" t="s">
        <v>1494</v>
      </c>
      <c r="I102" s="715" t="s">
        <v>1484</v>
      </c>
      <c r="J102" s="724">
        <v>25</v>
      </c>
      <c r="K102" s="725">
        <v>14.072998002542217</v>
      </c>
      <c r="L102" s="725">
        <v>1</v>
      </c>
      <c r="M102" s="726">
        <f t="shared" si="2"/>
        <v>14.072998002542217</v>
      </c>
      <c r="N102" s="727">
        <f t="shared" si="3"/>
        <v>0.56291992010168868</v>
      </c>
      <c r="O102" s="714" t="s">
        <v>498</v>
      </c>
      <c r="P102" s="721" t="s">
        <v>1495</v>
      </c>
      <c r="R102" s="714">
        <v>48.9</v>
      </c>
      <c r="S102" s="714">
        <v>10374</v>
      </c>
    </row>
    <row r="103" spans="1:19">
      <c r="A103" s="721" t="s">
        <v>611</v>
      </c>
      <c r="B103" s="714">
        <v>2008</v>
      </c>
      <c r="D103" s="722" t="s">
        <v>610</v>
      </c>
      <c r="E103" s="722" t="s">
        <v>1493</v>
      </c>
      <c r="F103" s="714" t="s">
        <v>705</v>
      </c>
      <c r="G103" s="723" t="s">
        <v>1480</v>
      </c>
      <c r="H103" s="714" t="s">
        <v>1494</v>
      </c>
      <c r="I103" s="715" t="s">
        <v>402</v>
      </c>
      <c r="J103" s="724">
        <v>25</v>
      </c>
      <c r="K103" s="725">
        <v>33.956782277101865</v>
      </c>
      <c r="L103" s="725">
        <v>1</v>
      </c>
      <c r="M103" s="726">
        <f t="shared" si="2"/>
        <v>33.956782277101865</v>
      </c>
      <c r="N103" s="727">
        <f t="shared" si="3"/>
        <v>1.3582712910840746</v>
      </c>
      <c r="O103" s="714" t="s">
        <v>498</v>
      </c>
      <c r="P103" s="721" t="s">
        <v>1495</v>
      </c>
      <c r="R103" s="714">
        <v>48.9</v>
      </c>
      <c r="S103" s="714">
        <v>10374</v>
      </c>
    </row>
    <row r="104" spans="1:19">
      <c r="A104" s="721" t="s">
        <v>611</v>
      </c>
      <c r="B104" s="714">
        <v>2008</v>
      </c>
      <c r="D104" s="722" t="s">
        <v>1498</v>
      </c>
      <c r="E104" s="722" t="s">
        <v>1496</v>
      </c>
      <c r="F104" s="714" t="s">
        <v>705</v>
      </c>
      <c r="G104" s="723" t="s">
        <v>1480</v>
      </c>
      <c r="H104" s="714" t="s">
        <v>1494</v>
      </c>
      <c r="I104" s="715" t="s">
        <v>1484</v>
      </c>
      <c r="J104" s="724">
        <v>25</v>
      </c>
      <c r="K104" s="725">
        <v>16.115852551298346</v>
      </c>
      <c r="L104" s="725">
        <v>1</v>
      </c>
      <c r="M104" s="726">
        <f t="shared" si="2"/>
        <v>16.115852551298346</v>
      </c>
      <c r="N104" s="727">
        <f t="shared" si="3"/>
        <v>0.64463410205193383</v>
      </c>
      <c r="O104" s="714" t="s">
        <v>498</v>
      </c>
      <c r="P104" s="721" t="s">
        <v>1495</v>
      </c>
      <c r="R104" s="714">
        <v>48.9</v>
      </c>
      <c r="S104" s="714">
        <v>10374</v>
      </c>
    </row>
    <row r="105" spans="1:19">
      <c r="A105" s="721" t="s">
        <v>611</v>
      </c>
      <c r="B105" s="714">
        <v>2008</v>
      </c>
      <c r="D105" s="722" t="s">
        <v>610</v>
      </c>
      <c r="E105" s="722" t="s">
        <v>1493</v>
      </c>
      <c r="F105" s="714" t="s">
        <v>705</v>
      </c>
      <c r="G105" s="723" t="s">
        <v>1480</v>
      </c>
      <c r="H105" s="714" t="s">
        <v>1494</v>
      </c>
      <c r="I105" s="715" t="s">
        <v>402</v>
      </c>
      <c r="J105" s="724">
        <v>25</v>
      </c>
      <c r="K105" s="725">
        <v>36.597058289449791</v>
      </c>
      <c r="L105" s="725">
        <v>1</v>
      </c>
      <c r="M105" s="726">
        <f t="shared" si="2"/>
        <v>36.597058289449791</v>
      </c>
      <c r="N105" s="727">
        <f t="shared" si="3"/>
        <v>1.4638823315779916</v>
      </c>
      <c r="O105" s="714" t="s">
        <v>498</v>
      </c>
      <c r="P105" s="721" t="s">
        <v>1495</v>
      </c>
      <c r="R105" s="714">
        <v>48.9</v>
      </c>
      <c r="S105" s="714">
        <v>10374</v>
      </c>
    </row>
    <row r="106" spans="1:19">
      <c r="A106" s="721" t="s">
        <v>611</v>
      </c>
      <c r="B106" s="714">
        <v>2008</v>
      </c>
      <c r="D106" s="722" t="s">
        <v>610</v>
      </c>
      <c r="E106" s="722" t="s">
        <v>1493</v>
      </c>
      <c r="F106" s="714" t="s">
        <v>705</v>
      </c>
      <c r="G106" s="723" t="s">
        <v>1480</v>
      </c>
      <c r="H106" s="714" t="s">
        <v>1494</v>
      </c>
      <c r="I106" s="715" t="s">
        <v>402</v>
      </c>
      <c r="J106" s="724">
        <v>25</v>
      </c>
      <c r="K106" s="725">
        <v>46.479026693299431</v>
      </c>
      <c r="L106" s="725">
        <v>1</v>
      </c>
      <c r="M106" s="726">
        <f t="shared" si="2"/>
        <v>46.479026693299431</v>
      </c>
      <c r="N106" s="727">
        <f t="shared" si="3"/>
        <v>1.8591610677319772</v>
      </c>
      <c r="O106" s="714" t="s">
        <v>498</v>
      </c>
      <c r="P106" s="721" t="s">
        <v>1495</v>
      </c>
      <c r="R106" s="714">
        <v>48.9</v>
      </c>
      <c r="S106" s="714">
        <v>10374</v>
      </c>
    </row>
    <row r="107" spans="1:19">
      <c r="A107" s="721" t="s">
        <v>611</v>
      </c>
      <c r="B107" s="714">
        <v>2008</v>
      </c>
      <c r="D107" s="722" t="s">
        <v>1501</v>
      </c>
      <c r="E107" s="722" t="s">
        <v>1497</v>
      </c>
      <c r="F107" s="714" t="s">
        <v>705</v>
      </c>
      <c r="G107" s="723" t="s">
        <v>1480</v>
      </c>
      <c r="H107" s="714" t="s">
        <v>1494</v>
      </c>
      <c r="I107" s="715" t="s">
        <v>1484</v>
      </c>
      <c r="J107" s="724">
        <v>30</v>
      </c>
      <c r="K107" s="725">
        <v>32.369711276557105</v>
      </c>
      <c r="L107" s="725">
        <v>1</v>
      </c>
      <c r="M107" s="726">
        <f t="shared" si="2"/>
        <v>32.369711276557105</v>
      </c>
      <c r="N107" s="727">
        <f t="shared" si="3"/>
        <v>1.0789903758852368</v>
      </c>
      <c r="O107" s="714" t="s">
        <v>498</v>
      </c>
      <c r="P107" s="721" t="s">
        <v>1495</v>
      </c>
      <c r="R107" s="714">
        <v>48.9</v>
      </c>
      <c r="S107" s="714">
        <v>10374</v>
      </c>
    </row>
    <row r="108" spans="1:19">
      <c r="A108" s="721" t="s">
        <v>611</v>
      </c>
      <c r="B108" s="714">
        <v>2008</v>
      </c>
      <c r="D108" s="722" t="s">
        <v>610</v>
      </c>
      <c r="E108" s="722" t="s">
        <v>1493</v>
      </c>
      <c r="F108" s="714" t="s">
        <v>705</v>
      </c>
      <c r="G108" s="723" t="s">
        <v>1480</v>
      </c>
      <c r="H108" s="714" t="s">
        <v>1494</v>
      </c>
      <c r="I108" s="715" t="s">
        <v>402</v>
      </c>
      <c r="J108" s="724">
        <v>25</v>
      </c>
      <c r="K108" s="725">
        <v>46.479026693299431</v>
      </c>
      <c r="L108" s="725">
        <v>1</v>
      </c>
      <c r="M108" s="726">
        <f t="shared" si="2"/>
        <v>46.479026693299431</v>
      </c>
      <c r="N108" s="727">
        <f t="shared" si="3"/>
        <v>1.8591610677319772</v>
      </c>
      <c r="O108" s="714" t="s">
        <v>498</v>
      </c>
      <c r="P108" s="721" t="s">
        <v>1495</v>
      </c>
      <c r="R108" s="714">
        <v>48.9</v>
      </c>
      <c r="S108" s="714">
        <v>10374</v>
      </c>
    </row>
    <row r="109" spans="1:19">
      <c r="A109" s="721" t="s">
        <v>611</v>
      </c>
      <c r="B109" s="714">
        <v>2008</v>
      </c>
      <c r="D109" s="722" t="s">
        <v>1501</v>
      </c>
      <c r="E109" s="722" t="s">
        <v>1486</v>
      </c>
      <c r="F109" s="714" t="s">
        <v>705</v>
      </c>
      <c r="G109" s="723" t="s">
        <v>1480</v>
      </c>
      <c r="H109" s="714" t="s">
        <v>1494</v>
      </c>
      <c r="I109" s="715" t="s">
        <v>1484</v>
      </c>
      <c r="J109" s="724">
        <v>30</v>
      </c>
      <c r="K109" s="725">
        <v>32.367895405847101</v>
      </c>
      <c r="L109" s="725">
        <v>1</v>
      </c>
      <c r="M109" s="726">
        <f t="shared" si="2"/>
        <v>32.367895405847101</v>
      </c>
      <c r="N109" s="727">
        <f t="shared" si="3"/>
        <v>1.07892984686157</v>
      </c>
      <c r="O109" s="714" t="s">
        <v>498</v>
      </c>
      <c r="P109" s="721" t="s">
        <v>1495</v>
      </c>
      <c r="R109" s="714">
        <v>48.9</v>
      </c>
      <c r="S109" s="714">
        <v>10374</v>
      </c>
    </row>
    <row r="110" spans="1:19">
      <c r="A110" s="721" t="s">
        <v>611</v>
      </c>
      <c r="B110" s="714">
        <v>2008</v>
      </c>
      <c r="D110" s="722" t="s">
        <v>610</v>
      </c>
      <c r="E110" s="722" t="s">
        <v>1493</v>
      </c>
      <c r="F110" s="714" t="s">
        <v>705</v>
      </c>
      <c r="G110" s="723" t="s">
        <v>1480</v>
      </c>
      <c r="H110" s="714" t="s">
        <v>1494</v>
      </c>
      <c r="I110" s="715" t="s">
        <v>402</v>
      </c>
      <c r="J110" s="724">
        <v>25</v>
      </c>
      <c r="K110" s="725">
        <v>36.578899582349734</v>
      </c>
      <c r="L110" s="725">
        <v>1</v>
      </c>
      <c r="M110" s="726">
        <f t="shared" si="2"/>
        <v>36.578899582349734</v>
      </c>
      <c r="N110" s="727">
        <f t="shared" si="3"/>
        <v>1.4631559832939893</v>
      </c>
      <c r="O110" s="714" t="s">
        <v>498</v>
      </c>
      <c r="P110" s="721" t="s">
        <v>1495</v>
      </c>
      <c r="R110" s="714">
        <v>48.9</v>
      </c>
      <c r="S110" s="714">
        <v>10374</v>
      </c>
    </row>
    <row r="111" spans="1:19">
      <c r="A111" s="721" t="s">
        <v>667</v>
      </c>
      <c r="B111" s="714">
        <v>2008</v>
      </c>
      <c r="D111" s="722" t="s">
        <v>666</v>
      </c>
      <c r="E111" s="722" t="s">
        <v>1502</v>
      </c>
      <c r="F111" s="714" t="s">
        <v>705</v>
      </c>
      <c r="G111" s="723" t="s">
        <v>1480</v>
      </c>
      <c r="H111" s="714" t="s">
        <v>1494</v>
      </c>
      <c r="I111" s="714" t="s">
        <v>402</v>
      </c>
      <c r="J111" s="724">
        <v>50</v>
      </c>
      <c r="K111" s="725">
        <v>54.294534229162878</v>
      </c>
      <c r="L111" s="725">
        <v>1</v>
      </c>
      <c r="M111" s="726">
        <f t="shared" si="2"/>
        <v>54.294534229162878</v>
      </c>
      <c r="N111" s="727">
        <f t="shared" si="3"/>
        <v>1.0858906845832577</v>
      </c>
      <c r="O111" s="714" t="s">
        <v>498</v>
      </c>
      <c r="P111" s="721" t="s">
        <v>1503</v>
      </c>
      <c r="R111" s="714">
        <v>48.9</v>
      </c>
      <c r="S111" s="714">
        <v>10374</v>
      </c>
    </row>
    <row r="112" spans="1:19">
      <c r="A112" s="721" t="s">
        <v>667</v>
      </c>
      <c r="B112" s="714">
        <v>2008</v>
      </c>
      <c r="D112" s="722" t="s">
        <v>1504</v>
      </c>
      <c r="E112" s="722" t="s">
        <v>732</v>
      </c>
      <c r="F112" s="714" t="s">
        <v>705</v>
      </c>
      <c r="G112" s="723" t="s">
        <v>1480</v>
      </c>
      <c r="H112" s="714" t="s">
        <v>1494</v>
      </c>
      <c r="I112" s="714" t="s">
        <v>402</v>
      </c>
      <c r="J112" s="724">
        <v>50</v>
      </c>
      <c r="K112" s="725">
        <v>39.622298892318867</v>
      </c>
      <c r="L112" s="725">
        <v>1</v>
      </c>
      <c r="M112" s="726">
        <f t="shared" si="2"/>
        <v>39.622298892318867</v>
      </c>
      <c r="N112" s="727">
        <f t="shared" si="3"/>
        <v>0.79244597784637738</v>
      </c>
      <c r="O112" s="714" t="s">
        <v>498</v>
      </c>
      <c r="P112" s="721" t="s">
        <v>1503</v>
      </c>
      <c r="R112" s="714">
        <v>48.9</v>
      </c>
      <c r="S112" s="714">
        <v>10374</v>
      </c>
    </row>
    <row r="113" spans="1:19">
      <c r="A113" s="721" t="s">
        <v>667</v>
      </c>
      <c r="B113" s="714">
        <v>2008</v>
      </c>
      <c r="D113" s="722" t="s">
        <v>666</v>
      </c>
      <c r="E113" s="722" t="s">
        <v>1502</v>
      </c>
      <c r="F113" s="714" t="s">
        <v>705</v>
      </c>
      <c r="G113" s="723" t="s">
        <v>1480</v>
      </c>
      <c r="H113" s="714" t="s">
        <v>1494</v>
      </c>
      <c r="I113" s="714" t="s">
        <v>402</v>
      </c>
      <c r="J113" s="724">
        <v>2</v>
      </c>
      <c r="K113" s="725">
        <v>2.3515525694570543</v>
      </c>
      <c r="L113" s="725">
        <v>1</v>
      </c>
      <c r="M113" s="726">
        <f t="shared" si="2"/>
        <v>2.3515525694570543</v>
      </c>
      <c r="N113" s="727">
        <f t="shared" si="3"/>
        <v>1.1757762847285271</v>
      </c>
      <c r="O113" s="714" t="s">
        <v>498</v>
      </c>
      <c r="P113" s="721" t="s">
        <v>1503</v>
      </c>
      <c r="R113" s="714">
        <v>48.9</v>
      </c>
      <c r="S113" s="714">
        <v>10374</v>
      </c>
    </row>
    <row r="114" spans="1:19">
      <c r="A114" s="721" t="s">
        <v>667</v>
      </c>
      <c r="B114" s="714">
        <v>2008</v>
      </c>
      <c r="D114" s="722" t="s">
        <v>667</v>
      </c>
      <c r="E114" s="722" t="s">
        <v>1486</v>
      </c>
      <c r="F114" s="714" t="s">
        <v>705</v>
      </c>
      <c r="G114" s="723" t="s">
        <v>1480</v>
      </c>
      <c r="H114" s="714" t="s">
        <v>1494</v>
      </c>
      <c r="I114" s="714" t="s">
        <v>1484</v>
      </c>
      <c r="J114" s="724">
        <v>1</v>
      </c>
      <c r="K114" s="725">
        <v>0.49028509170147083</v>
      </c>
      <c r="L114" s="725">
        <v>1</v>
      </c>
      <c r="M114" s="726">
        <f t="shared" si="2"/>
        <v>0.49028509170147083</v>
      </c>
      <c r="N114" s="727">
        <f t="shared" si="3"/>
        <v>0.49028509170147083</v>
      </c>
      <c r="O114" s="714" t="s">
        <v>498</v>
      </c>
      <c r="P114" s="721" t="s">
        <v>1503</v>
      </c>
      <c r="R114" s="714">
        <v>48.9</v>
      </c>
      <c r="S114" s="714">
        <v>10374</v>
      </c>
    </row>
    <row r="115" spans="1:19">
      <c r="A115" s="721" t="s">
        <v>667</v>
      </c>
      <c r="B115" s="714">
        <v>2008</v>
      </c>
      <c r="D115" s="722" t="s">
        <v>666</v>
      </c>
      <c r="E115" s="722" t="s">
        <v>1502</v>
      </c>
      <c r="F115" s="714" t="s">
        <v>705</v>
      </c>
      <c r="G115" s="723" t="s">
        <v>1480</v>
      </c>
      <c r="H115" s="714" t="s">
        <v>1494</v>
      </c>
      <c r="I115" s="714" t="s">
        <v>402</v>
      </c>
      <c r="J115" s="724">
        <v>2</v>
      </c>
      <c r="K115" s="725">
        <v>2.287997094606864</v>
      </c>
      <c r="L115" s="725">
        <v>1</v>
      </c>
      <c r="M115" s="726">
        <f t="shared" si="2"/>
        <v>2.287997094606864</v>
      </c>
      <c r="N115" s="727">
        <f t="shared" si="3"/>
        <v>1.143998547303432</v>
      </c>
      <c r="O115" s="714" t="s">
        <v>498</v>
      </c>
      <c r="P115" s="721" t="s">
        <v>1503</v>
      </c>
      <c r="R115" s="714">
        <v>48.9</v>
      </c>
      <c r="S115" s="714">
        <v>10374</v>
      </c>
    </row>
    <row r="116" spans="1:19">
      <c r="A116" s="721" t="s">
        <v>667</v>
      </c>
      <c r="B116" s="714">
        <v>2008</v>
      </c>
      <c r="D116" s="722" t="s">
        <v>666</v>
      </c>
      <c r="E116" s="722" t="s">
        <v>1502</v>
      </c>
      <c r="F116" s="714" t="s">
        <v>705</v>
      </c>
      <c r="G116" s="723" t="s">
        <v>1480</v>
      </c>
      <c r="H116" s="714" t="s">
        <v>1494</v>
      </c>
      <c r="I116" s="714" t="s">
        <v>402</v>
      </c>
      <c r="J116" s="724">
        <v>50</v>
      </c>
      <c r="K116" s="725">
        <v>48.752496822226256</v>
      </c>
      <c r="L116" s="725">
        <v>1</v>
      </c>
      <c r="M116" s="726">
        <f t="shared" si="2"/>
        <v>48.752496822226256</v>
      </c>
      <c r="N116" s="727">
        <f t="shared" si="3"/>
        <v>0.97504993644452509</v>
      </c>
      <c r="O116" s="714" t="s">
        <v>498</v>
      </c>
      <c r="P116" s="721" t="s">
        <v>1503</v>
      </c>
      <c r="R116" s="714">
        <v>48.9</v>
      </c>
      <c r="S116" s="714">
        <v>10374</v>
      </c>
    </row>
    <row r="117" spans="1:19">
      <c r="A117" s="721" t="s">
        <v>667</v>
      </c>
      <c r="B117" s="714">
        <v>2008</v>
      </c>
      <c r="D117" s="722" t="s">
        <v>1505</v>
      </c>
      <c r="E117" s="722" t="s">
        <v>734</v>
      </c>
      <c r="F117" s="714" t="s">
        <v>705</v>
      </c>
      <c r="G117" s="723" t="s">
        <v>1480</v>
      </c>
      <c r="H117" s="714" t="s">
        <v>1494</v>
      </c>
      <c r="I117" s="714" t="s">
        <v>1484</v>
      </c>
      <c r="J117" s="724">
        <v>2</v>
      </c>
      <c r="K117" s="725">
        <v>1.2638460141637915</v>
      </c>
      <c r="L117" s="725">
        <v>1</v>
      </c>
      <c r="M117" s="726">
        <f t="shared" si="2"/>
        <v>1.2638460141637915</v>
      </c>
      <c r="N117" s="727">
        <f t="shared" si="3"/>
        <v>0.63192300708189575</v>
      </c>
      <c r="O117" s="714" t="s">
        <v>498</v>
      </c>
      <c r="P117" s="721" t="s">
        <v>1503</v>
      </c>
      <c r="R117" s="714">
        <v>48.9</v>
      </c>
      <c r="S117" s="714">
        <v>10374</v>
      </c>
    </row>
    <row r="118" spans="1:19">
      <c r="A118" s="721" t="s">
        <v>667</v>
      </c>
      <c r="B118" s="714">
        <v>2008</v>
      </c>
      <c r="D118" s="722" t="s">
        <v>1506</v>
      </c>
      <c r="E118" s="722" t="s">
        <v>1487</v>
      </c>
      <c r="F118" s="714" t="s">
        <v>705</v>
      </c>
      <c r="G118" s="723" t="s">
        <v>1480</v>
      </c>
      <c r="H118" s="714" t="s">
        <v>1494</v>
      </c>
      <c r="I118" s="714" t="s">
        <v>1484</v>
      </c>
      <c r="J118" s="724">
        <v>6</v>
      </c>
      <c r="K118" s="725">
        <v>5.756310150717268</v>
      </c>
      <c r="L118" s="725">
        <v>1</v>
      </c>
      <c r="M118" s="726">
        <f t="shared" si="2"/>
        <v>5.756310150717268</v>
      </c>
      <c r="N118" s="727">
        <f t="shared" si="3"/>
        <v>0.95938502511954471</v>
      </c>
      <c r="O118" s="714" t="s">
        <v>498</v>
      </c>
      <c r="P118" s="721" t="s">
        <v>1503</v>
      </c>
      <c r="R118" s="714">
        <v>48.9</v>
      </c>
      <c r="S118" s="714">
        <v>10374</v>
      </c>
    </row>
    <row r="119" spans="1:19">
      <c r="A119" s="721" t="s">
        <v>667</v>
      </c>
      <c r="B119" s="714">
        <v>2008</v>
      </c>
      <c r="D119" s="722" t="s">
        <v>667</v>
      </c>
      <c r="E119" s="722" t="s">
        <v>1486</v>
      </c>
      <c r="F119" s="714" t="s">
        <v>705</v>
      </c>
      <c r="G119" s="723" t="s">
        <v>1480</v>
      </c>
      <c r="H119" s="714" t="s">
        <v>1494</v>
      </c>
      <c r="I119" s="714" t="s">
        <v>1484</v>
      </c>
      <c r="J119" s="724">
        <v>30</v>
      </c>
      <c r="K119" s="725">
        <v>17.432358816052297</v>
      </c>
      <c r="L119" s="725">
        <v>1</v>
      </c>
      <c r="M119" s="726">
        <f t="shared" si="2"/>
        <v>17.432358816052297</v>
      </c>
      <c r="N119" s="727">
        <f t="shared" si="3"/>
        <v>0.58107862720174319</v>
      </c>
      <c r="O119" s="714" t="s">
        <v>498</v>
      </c>
      <c r="P119" s="721" t="s">
        <v>1503</v>
      </c>
      <c r="R119" s="714">
        <v>48.9</v>
      </c>
      <c r="S119" s="714">
        <v>10374</v>
      </c>
    </row>
    <row r="120" spans="1:19">
      <c r="A120" s="721" t="s">
        <v>667</v>
      </c>
      <c r="B120" s="714">
        <v>2008</v>
      </c>
      <c r="D120" s="722" t="s">
        <v>666</v>
      </c>
      <c r="E120" s="722" t="s">
        <v>1502</v>
      </c>
      <c r="F120" s="714" t="s">
        <v>705</v>
      </c>
      <c r="G120" s="723" t="s">
        <v>1480</v>
      </c>
      <c r="H120" s="714" t="s">
        <v>1494</v>
      </c>
      <c r="I120" s="714" t="s">
        <v>402</v>
      </c>
      <c r="J120" s="724">
        <v>50</v>
      </c>
      <c r="K120" s="725">
        <v>46.931178500090788</v>
      </c>
      <c r="L120" s="725">
        <v>1</v>
      </c>
      <c r="M120" s="726">
        <f t="shared" si="2"/>
        <v>46.931178500090788</v>
      </c>
      <c r="N120" s="727">
        <f t="shared" si="3"/>
        <v>0.93862357000181573</v>
      </c>
      <c r="O120" s="714" t="s">
        <v>498</v>
      </c>
      <c r="P120" s="721" t="s">
        <v>1503</v>
      </c>
      <c r="R120" s="714">
        <v>48.9</v>
      </c>
      <c r="S120" s="714">
        <v>10374</v>
      </c>
    </row>
    <row r="121" spans="1:19">
      <c r="A121" s="721" t="s">
        <v>667</v>
      </c>
      <c r="B121" s="714">
        <v>2008</v>
      </c>
      <c r="D121" s="722" t="s">
        <v>1507</v>
      </c>
      <c r="E121" s="722" t="s">
        <v>1486</v>
      </c>
      <c r="F121" s="714" t="s">
        <v>705</v>
      </c>
      <c r="G121" s="723" t="s">
        <v>1480</v>
      </c>
      <c r="H121" s="714" t="s">
        <v>1494</v>
      </c>
      <c r="I121" s="714" t="s">
        <v>1484</v>
      </c>
      <c r="J121" s="724">
        <v>30</v>
      </c>
      <c r="K121" s="725">
        <v>12.166333757036497</v>
      </c>
      <c r="L121" s="725">
        <v>1</v>
      </c>
      <c r="M121" s="726">
        <f t="shared" si="2"/>
        <v>12.166333757036497</v>
      </c>
      <c r="N121" s="727">
        <f t="shared" si="3"/>
        <v>0.40554445856788324</v>
      </c>
      <c r="O121" s="714" t="s">
        <v>498</v>
      </c>
      <c r="P121" s="721" t="s">
        <v>1503</v>
      </c>
      <c r="R121" s="714">
        <v>48.9</v>
      </c>
      <c r="S121" s="714">
        <v>10374</v>
      </c>
    </row>
    <row r="122" spans="1:19">
      <c r="A122" s="721" t="s">
        <v>667</v>
      </c>
      <c r="B122" s="714">
        <v>2008</v>
      </c>
      <c r="D122" s="722" t="s">
        <v>666</v>
      </c>
      <c r="E122" s="722" t="s">
        <v>1502</v>
      </c>
      <c r="F122" s="714" t="s">
        <v>705</v>
      </c>
      <c r="G122" s="723" t="s">
        <v>1480</v>
      </c>
      <c r="H122" s="714" t="s">
        <v>1494</v>
      </c>
      <c r="I122" s="714" t="s">
        <v>402</v>
      </c>
      <c r="J122" s="724">
        <v>50</v>
      </c>
      <c r="K122" s="725">
        <v>66.143090611948423</v>
      </c>
      <c r="L122" s="725">
        <v>1</v>
      </c>
      <c r="M122" s="726">
        <f t="shared" si="2"/>
        <v>66.143090611948423</v>
      </c>
      <c r="N122" s="727">
        <f t="shared" si="3"/>
        <v>1.3228618122389684</v>
      </c>
      <c r="O122" s="714" t="s">
        <v>498</v>
      </c>
      <c r="P122" s="721" t="s">
        <v>1503</v>
      </c>
      <c r="R122" s="714">
        <v>48.9</v>
      </c>
      <c r="S122" s="714">
        <v>10374</v>
      </c>
    </row>
    <row r="123" spans="1:19">
      <c r="A123" s="721" t="s">
        <v>667</v>
      </c>
      <c r="B123" s="714">
        <v>2008</v>
      </c>
      <c r="D123" s="722" t="s">
        <v>1508</v>
      </c>
      <c r="E123" s="722" t="s">
        <v>1487</v>
      </c>
      <c r="F123" s="714" t="s">
        <v>705</v>
      </c>
      <c r="G123" s="723" t="s">
        <v>1480</v>
      </c>
      <c r="H123" s="714" t="s">
        <v>1494</v>
      </c>
      <c r="I123" s="714" t="s">
        <v>1484</v>
      </c>
      <c r="J123" s="724">
        <v>6</v>
      </c>
      <c r="K123" s="725">
        <v>4.3381151262030144</v>
      </c>
      <c r="L123" s="725">
        <v>1</v>
      </c>
      <c r="M123" s="726">
        <f t="shared" si="2"/>
        <v>4.3381151262030144</v>
      </c>
      <c r="N123" s="727">
        <f t="shared" si="3"/>
        <v>0.72301918770050244</v>
      </c>
      <c r="O123" s="714" t="s">
        <v>498</v>
      </c>
      <c r="P123" s="721" t="s">
        <v>1503</v>
      </c>
      <c r="R123" s="714">
        <v>48.9</v>
      </c>
      <c r="S123" s="714">
        <v>10374</v>
      </c>
    </row>
    <row r="124" spans="1:19">
      <c r="A124" s="721" t="s">
        <v>667</v>
      </c>
      <c r="B124" s="714">
        <v>2008</v>
      </c>
      <c r="D124" s="722" t="s">
        <v>666</v>
      </c>
      <c r="E124" s="722" t="s">
        <v>1502</v>
      </c>
      <c r="F124" s="714" t="s">
        <v>705</v>
      </c>
      <c r="G124" s="723" t="s">
        <v>1480</v>
      </c>
      <c r="H124" s="714" t="s">
        <v>1494</v>
      </c>
      <c r="I124" s="714" t="s">
        <v>402</v>
      </c>
      <c r="J124" s="724">
        <v>50</v>
      </c>
      <c r="K124" s="725">
        <v>68.302160886144904</v>
      </c>
      <c r="L124" s="725">
        <v>1</v>
      </c>
      <c r="M124" s="726">
        <f t="shared" si="2"/>
        <v>68.302160886144904</v>
      </c>
      <c r="N124" s="727">
        <f t="shared" si="3"/>
        <v>1.3660432177228981</v>
      </c>
      <c r="O124" s="714" t="s">
        <v>498</v>
      </c>
      <c r="P124" s="721" t="s">
        <v>1503</v>
      </c>
      <c r="R124" s="714">
        <v>48.9</v>
      </c>
      <c r="S124" s="714">
        <v>10374</v>
      </c>
    </row>
    <row r="125" spans="1:19">
      <c r="A125" s="721" t="s">
        <v>667</v>
      </c>
      <c r="B125" s="714">
        <v>2008</v>
      </c>
      <c r="D125" s="722" t="s">
        <v>1504</v>
      </c>
      <c r="E125" s="722" t="s">
        <v>1509</v>
      </c>
      <c r="F125" s="714" t="s">
        <v>705</v>
      </c>
      <c r="G125" s="723" t="s">
        <v>1480</v>
      </c>
      <c r="H125" s="714" t="s">
        <v>1494</v>
      </c>
      <c r="I125" s="714" t="s">
        <v>1484</v>
      </c>
      <c r="J125" s="724">
        <v>2</v>
      </c>
      <c r="K125" s="725">
        <v>1.1785000907935355</v>
      </c>
      <c r="L125" s="725">
        <v>1</v>
      </c>
      <c r="M125" s="726">
        <f t="shared" si="2"/>
        <v>1.1785000907935355</v>
      </c>
      <c r="N125" s="727">
        <f t="shared" si="3"/>
        <v>0.58925004539676773</v>
      </c>
      <c r="O125" s="714" t="s">
        <v>498</v>
      </c>
      <c r="P125" s="721" t="s">
        <v>1503</v>
      </c>
      <c r="R125" s="714">
        <v>48.9</v>
      </c>
      <c r="S125" s="714">
        <v>10374</v>
      </c>
    </row>
    <row r="126" spans="1:19">
      <c r="A126" s="721" t="s">
        <v>667</v>
      </c>
      <c r="B126" s="714">
        <v>2008</v>
      </c>
      <c r="D126" s="722" t="s">
        <v>666</v>
      </c>
      <c r="E126" s="722" t="s">
        <v>1502</v>
      </c>
      <c r="F126" s="714" t="s">
        <v>705</v>
      </c>
      <c r="G126" s="723" t="s">
        <v>1480</v>
      </c>
      <c r="H126" s="714" t="s">
        <v>1494</v>
      </c>
      <c r="I126" s="714" t="s">
        <v>402</v>
      </c>
      <c r="J126" s="724">
        <v>2</v>
      </c>
      <c r="K126" s="725">
        <v>2.3515525694570543</v>
      </c>
      <c r="L126" s="725">
        <v>1</v>
      </c>
      <c r="M126" s="726">
        <f t="shared" si="2"/>
        <v>2.3515525694570543</v>
      </c>
      <c r="N126" s="727">
        <f t="shared" si="3"/>
        <v>1.1757762847285271</v>
      </c>
      <c r="O126" s="714" t="s">
        <v>498</v>
      </c>
      <c r="P126" s="721" t="s">
        <v>1503</v>
      </c>
      <c r="R126" s="714">
        <v>48.9</v>
      </c>
      <c r="S126" s="714">
        <v>10374</v>
      </c>
    </row>
    <row r="127" spans="1:19">
      <c r="A127" s="721" t="s">
        <v>667</v>
      </c>
      <c r="B127" s="714">
        <v>2008</v>
      </c>
      <c r="D127" s="722" t="s">
        <v>1506</v>
      </c>
      <c r="E127" s="722" t="s">
        <v>1486</v>
      </c>
      <c r="F127" s="714" t="s">
        <v>705</v>
      </c>
      <c r="G127" s="723" t="s">
        <v>1480</v>
      </c>
      <c r="H127" s="714" t="s">
        <v>1494</v>
      </c>
      <c r="I127" s="714" t="s">
        <v>1484</v>
      </c>
      <c r="J127" s="724">
        <v>30</v>
      </c>
      <c r="K127" s="725">
        <v>19.09388051570728</v>
      </c>
      <c r="L127" s="725">
        <v>1</v>
      </c>
      <c r="M127" s="726">
        <f t="shared" si="2"/>
        <v>19.09388051570728</v>
      </c>
      <c r="N127" s="727">
        <f t="shared" si="3"/>
        <v>0.63646268385690929</v>
      </c>
      <c r="O127" s="714" t="s">
        <v>498</v>
      </c>
      <c r="P127" s="721" t="s">
        <v>1503</v>
      </c>
      <c r="R127" s="714">
        <v>48.9</v>
      </c>
      <c r="S127" s="714">
        <v>10374</v>
      </c>
    </row>
    <row r="128" spans="1:19">
      <c r="A128" s="721" t="s">
        <v>667</v>
      </c>
      <c r="B128" s="714">
        <v>2008</v>
      </c>
      <c r="D128" s="722" t="s">
        <v>666</v>
      </c>
      <c r="E128" s="722" t="s">
        <v>1502</v>
      </c>
      <c r="F128" s="714" t="s">
        <v>705</v>
      </c>
      <c r="G128" s="723" t="s">
        <v>1480</v>
      </c>
      <c r="H128" s="714" t="s">
        <v>1494</v>
      </c>
      <c r="I128" s="714" t="s">
        <v>402</v>
      </c>
      <c r="J128" s="724">
        <v>50</v>
      </c>
      <c r="K128" s="725">
        <v>54.47612130016342</v>
      </c>
      <c r="L128" s="725">
        <v>1</v>
      </c>
      <c r="M128" s="726">
        <f t="shared" si="2"/>
        <v>54.47612130016342</v>
      </c>
      <c r="N128" s="727">
        <f t="shared" si="3"/>
        <v>1.0895224260032683</v>
      </c>
      <c r="O128" s="714" t="s">
        <v>498</v>
      </c>
      <c r="P128" s="721" t="s">
        <v>1503</v>
      </c>
      <c r="R128" s="714">
        <v>48.9</v>
      </c>
      <c r="S128" s="714">
        <v>10374</v>
      </c>
    </row>
    <row r="129" spans="1:19">
      <c r="A129" s="721" t="s">
        <v>667</v>
      </c>
      <c r="B129" s="714">
        <v>2008</v>
      </c>
      <c r="D129" s="722" t="s">
        <v>666</v>
      </c>
      <c r="E129" s="722" t="s">
        <v>1502</v>
      </c>
      <c r="F129" s="714" t="s">
        <v>705</v>
      </c>
      <c r="G129" s="723" t="s">
        <v>1480</v>
      </c>
      <c r="H129" s="714" t="s">
        <v>1494</v>
      </c>
      <c r="I129" s="714" t="s">
        <v>402</v>
      </c>
      <c r="J129" s="724">
        <v>50</v>
      </c>
      <c r="K129" s="725">
        <v>69.684038496459053</v>
      </c>
      <c r="L129" s="725">
        <v>1</v>
      </c>
      <c r="M129" s="726">
        <f t="shared" si="2"/>
        <v>69.684038496459053</v>
      </c>
      <c r="N129" s="727">
        <f t="shared" si="3"/>
        <v>1.3936807699291811</v>
      </c>
      <c r="O129" s="714" t="s">
        <v>498</v>
      </c>
      <c r="P129" s="721" t="s">
        <v>1503</v>
      </c>
      <c r="R129" s="714">
        <v>48.9</v>
      </c>
      <c r="S129" s="714">
        <v>10374</v>
      </c>
    </row>
    <row r="130" spans="1:19">
      <c r="A130" s="721" t="s">
        <v>667</v>
      </c>
      <c r="B130" s="714">
        <v>2008</v>
      </c>
      <c r="D130" s="722" t="s">
        <v>666</v>
      </c>
      <c r="E130" s="722" t="s">
        <v>1502</v>
      </c>
      <c r="F130" s="714" t="s">
        <v>705</v>
      </c>
      <c r="G130" s="723" t="s">
        <v>1480</v>
      </c>
      <c r="H130" s="714" t="s">
        <v>1494</v>
      </c>
      <c r="I130" s="714" t="s">
        <v>402</v>
      </c>
      <c r="J130" s="724">
        <v>50</v>
      </c>
      <c r="K130" s="725">
        <v>65.098964953695287</v>
      </c>
      <c r="L130" s="725">
        <v>1</v>
      </c>
      <c r="M130" s="726">
        <f t="shared" si="2"/>
        <v>65.098964953695287</v>
      </c>
      <c r="N130" s="727">
        <f t="shared" si="3"/>
        <v>1.3019792990739056</v>
      </c>
      <c r="O130" s="714" t="s">
        <v>498</v>
      </c>
      <c r="P130" s="721" t="s">
        <v>1503</v>
      </c>
      <c r="R130" s="714">
        <v>48.9</v>
      </c>
      <c r="S130" s="714">
        <v>10374</v>
      </c>
    </row>
    <row r="131" spans="1:19">
      <c r="A131" s="721" t="s">
        <v>667</v>
      </c>
      <c r="B131" s="714">
        <v>2008</v>
      </c>
      <c r="D131" s="722" t="s">
        <v>666</v>
      </c>
      <c r="E131" s="722" t="s">
        <v>1502</v>
      </c>
      <c r="F131" s="714" t="s">
        <v>705</v>
      </c>
      <c r="G131" s="723" t="s">
        <v>1480</v>
      </c>
      <c r="H131" s="714" t="s">
        <v>1494</v>
      </c>
      <c r="I131" s="714" t="s">
        <v>402</v>
      </c>
      <c r="J131" s="724">
        <v>50</v>
      </c>
      <c r="K131" s="725">
        <v>58.661703286725981</v>
      </c>
      <c r="L131" s="725">
        <v>1</v>
      </c>
      <c r="M131" s="726">
        <f t="shared" si="2"/>
        <v>58.661703286725981</v>
      </c>
      <c r="N131" s="727">
        <f t="shared" si="3"/>
        <v>1.1732340657345197</v>
      </c>
      <c r="O131" s="714" t="s">
        <v>498</v>
      </c>
      <c r="P131" s="721" t="s">
        <v>1503</v>
      </c>
      <c r="R131" s="714">
        <v>48.9</v>
      </c>
      <c r="S131" s="714">
        <v>10374</v>
      </c>
    </row>
    <row r="132" spans="1:19">
      <c r="A132" s="721" t="s">
        <v>667</v>
      </c>
      <c r="B132" s="714">
        <v>2008</v>
      </c>
      <c r="D132" s="722" t="s">
        <v>1508</v>
      </c>
      <c r="E132" s="722" t="s">
        <v>1486</v>
      </c>
      <c r="F132" s="714" t="s">
        <v>705</v>
      </c>
      <c r="G132" s="723" t="s">
        <v>1480</v>
      </c>
      <c r="H132" s="714" t="s">
        <v>1494</v>
      </c>
      <c r="I132" s="714" t="s">
        <v>1484</v>
      </c>
      <c r="J132" s="724">
        <v>30</v>
      </c>
      <c r="K132" s="725">
        <v>17.731977483203195</v>
      </c>
      <c r="L132" s="725">
        <v>1</v>
      </c>
      <c r="M132" s="726">
        <f t="shared" ref="M132:M195" si="4">+K132/L132</f>
        <v>17.731977483203195</v>
      </c>
      <c r="N132" s="727">
        <f t="shared" ref="N132:N195" si="5">+M132/J132</f>
        <v>0.59106591610677317</v>
      </c>
      <c r="O132" s="714" t="s">
        <v>498</v>
      </c>
      <c r="P132" s="721" t="s">
        <v>1503</v>
      </c>
      <c r="R132" s="714">
        <v>48.9</v>
      </c>
      <c r="S132" s="714">
        <v>10374</v>
      </c>
    </row>
    <row r="133" spans="1:19">
      <c r="A133" s="721" t="s">
        <v>667</v>
      </c>
      <c r="B133" s="714">
        <v>2008</v>
      </c>
      <c r="D133" s="722" t="s">
        <v>666</v>
      </c>
      <c r="E133" s="722" t="s">
        <v>1502</v>
      </c>
      <c r="F133" s="714" t="s">
        <v>705</v>
      </c>
      <c r="G133" s="723" t="s">
        <v>1480</v>
      </c>
      <c r="H133" s="714" t="s">
        <v>1494</v>
      </c>
      <c r="I133" s="714" t="s">
        <v>402</v>
      </c>
      <c r="J133" s="724">
        <v>50</v>
      </c>
      <c r="K133" s="725">
        <v>49.863809696749584</v>
      </c>
      <c r="L133" s="725">
        <v>1</v>
      </c>
      <c r="M133" s="726">
        <f t="shared" si="4"/>
        <v>49.863809696749584</v>
      </c>
      <c r="N133" s="727">
        <f t="shared" si="5"/>
        <v>0.99727619393499167</v>
      </c>
      <c r="O133" s="714" t="s">
        <v>498</v>
      </c>
      <c r="P133" s="721" t="s">
        <v>1503</v>
      </c>
      <c r="R133" s="714">
        <v>48.9</v>
      </c>
      <c r="S133" s="714">
        <v>10374</v>
      </c>
    </row>
    <row r="134" spans="1:19">
      <c r="A134" s="721" t="s">
        <v>667</v>
      </c>
      <c r="B134" s="714">
        <v>2008</v>
      </c>
      <c r="D134" s="722" t="s">
        <v>666</v>
      </c>
      <c r="E134" s="722" t="s">
        <v>1502</v>
      </c>
      <c r="F134" s="714" t="s">
        <v>705</v>
      </c>
      <c r="G134" s="723" t="s">
        <v>1480</v>
      </c>
      <c r="H134" s="714" t="s">
        <v>1494</v>
      </c>
      <c r="I134" s="714" t="s">
        <v>402</v>
      </c>
      <c r="J134" s="724">
        <v>50</v>
      </c>
      <c r="K134" s="725">
        <v>60.729980025422186</v>
      </c>
      <c r="L134" s="725">
        <v>1</v>
      </c>
      <c r="M134" s="726">
        <f t="shared" si="4"/>
        <v>60.729980025422186</v>
      </c>
      <c r="N134" s="727">
        <f t="shared" si="5"/>
        <v>1.2145996005084436</v>
      </c>
      <c r="O134" s="714" t="s">
        <v>498</v>
      </c>
      <c r="P134" s="721" t="s">
        <v>1503</v>
      </c>
      <c r="R134" s="714">
        <v>48.9</v>
      </c>
      <c r="S134" s="714">
        <v>10374</v>
      </c>
    </row>
    <row r="135" spans="1:19">
      <c r="A135" s="721" t="s">
        <v>667</v>
      </c>
      <c r="B135" s="714">
        <v>2008</v>
      </c>
      <c r="D135" s="722" t="s">
        <v>666</v>
      </c>
      <c r="E135" s="722" t="s">
        <v>1502</v>
      </c>
      <c r="F135" s="714" t="s">
        <v>705</v>
      </c>
      <c r="G135" s="723" t="s">
        <v>1480</v>
      </c>
      <c r="H135" s="714" t="s">
        <v>1494</v>
      </c>
      <c r="I135" s="714" t="s">
        <v>402</v>
      </c>
      <c r="J135" s="724">
        <v>50</v>
      </c>
      <c r="K135" s="725">
        <v>55.20428545487561</v>
      </c>
      <c r="L135" s="725">
        <v>1</v>
      </c>
      <c r="M135" s="726">
        <f t="shared" si="4"/>
        <v>55.20428545487561</v>
      </c>
      <c r="N135" s="727">
        <f t="shared" si="5"/>
        <v>1.1040857090975122</v>
      </c>
      <c r="O135" s="714" t="s">
        <v>498</v>
      </c>
      <c r="P135" s="721" t="s">
        <v>1503</v>
      </c>
      <c r="R135" s="714">
        <v>48.9</v>
      </c>
      <c r="S135" s="714">
        <v>10374</v>
      </c>
    </row>
    <row r="136" spans="1:19">
      <c r="A136" s="721" t="s">
        <v>667</v>
      </c>
      <c r="B136" s="714">
        <v>2008</v>
      </c>
      <c r="D136" s="722" t="s">
        <v>1508</v>
      </c>
      <c r="E136" s="722" t="s">
        <v>1486</v>
      </c>
      <c r="F136" s="714" t="s">
        <v>705</v>
      </c>
      <c r="G136" s="723" t="s">
        <v>1480</v>
      </c>
      <c r="H136" s="714" t="s">
        <v>1494</v>
      </c>
      <c r="I136" s="714" t="s">
        <v>1484</v>
      </c>
      <c r="J136" s="724">
        <v>30</v>
      </c>
      <c r="K136" s="725">
        <v>13.595424005810786</v>
      </c>
      <c r="L136" s="725">
        <v>1</v>
      </c>
      <c r="M136" s="726">
        <f t="shared" si="4"/>
        <v>13.595424005810786</v>
      </c>
      <c r="N136" s="727">
        <f t="shared" si="5"/>
        <v>0.45318080019369289</v>
      </c>
      <c r="O136" s="714" t="s">
        <v>498</v>
      </c>
      <c r="P136" s="721" t="s">
        <v>1503</v>
      </c>
      <c r="R136" s="714">
        <v>48.9</v>
      </c>
      <c r="S136" s="714">
        <v>10374</v>
      </c>
    </row>
    <row r="137" spans="1:19">
      <c r="A137" s="721" t="s">
        <v>667</v>
      </c>
      <c r="B137" s="714">
        <v>2008</v>
      </c>
      <c r="D137" s="722" t="s">
        <v>666</v>
      </c>
      <c r="E137" s="722" t="s">
        <v>1502</v>
      </c>
      <c r="F137" s="714" t="s">
        <v>705</v>
      </c>
      <c r="G137" s="723" t="s">
        <v>1480</v>
      </c>
      <c r="H137" s="714" t="s">
        <v>1494</v>
      </c>
      <c r="I137" s="714" t="s">
        <v>402</v>
      </c>
      <c r="J137" s="724">
        <v>2</v>
      </c>
      <c r="K137" s="725">
        <v>2.3152351552569455</v>
      </c>
      <c r="L137" s="725">
        <v>1</v>
      </c>
      <c r="M137" s="726">
        <f t="shared" si="4"/>
        <v>2.3152351552569455</v>
      </c>
      <c r="N137" s="727">
        <f t="shared" si="5"/>
        <v>1.1576175776284727</v>
      </c>
      <c r="O137" s="714" t="s">
        <v>498</v>
      </c>
      <c r="P137" s="721" t="s">
        <v>1503</v>
      </c>
      <c r="R137" s="714">
        <v>48.9</v>
      </c>
      <c r="S137" s="714">
        <v>10374</v>
      </c>
    </row>
    <row r="138" spans="1:19">
      <c r="A138" s="721" t="s">
        <v>667</v>
      </c>
      <c r="B138" s="714">
        <v>2008</v>
      </c>
      <c r="D138" s="722" t="s">
        <v>1506</v>
      </c>
      <c r="E138" s="722" t="s">
        <v>1486</v>
      </c>
      <c r="F138" s="714" t="s">
        <v>705</v>
      </c>
      <c r="G138" s="723" t="s">
        <v>1480</v>
      </c>
      <c r="H138" s="714" t="s">
        <v>1494</v>
      </c>
      <c r="I138" s="714" t="s">
        <v>1484</v>
      </c>
      <c r="J138" s="724">
        <v>2</v>
      </c>
      <c r="K138" s="725">
        <v>1.6161249319048483</v>
      </c>
      <c r="L138" s="725">
        <v>1</v>
      </c>
      <c r="M138" s="726">
        <f t="shared" si="4"/>
        <v>1.6161249319048483</v>
      </c>
      <c r="N138" s="727">
        <f t="shared" si="5"/>
        <v>0.80806246595242415</v>
      </c>
      <c r="O138" s="714" t="s">
        <v>498</v>
      </c>
      <c r="P138" s="721" t="s">
        <v>1503</v>
      </c>
      <c r="R138" s="714">
        <v>48.9</v>
      </c>
      <c r="S138" s="714">
        <v>10374</v>
      </c>
    </row>
    <row r="139" spans="1:19">
      <c r="A139" s="721" t="s">
        <v>667</v>
      </c>
      <c r="B139" s="714">
        <v>2008</v>
      </c>
      <c r="D139" s="722" t="s">
        <v>666</v>
      </c>
      <c r="E139" s="722" t="s">
        <v>1502</v>
      </c>
      <c r="F139" s="714" t="s">
        <v>705</v>
      </c>
      <c r="G139" s="723" t="s">
        <v>1480</v>
      </c>
      <c r="H139" s="714" t="s">
        <v>1494</v>
      </c>
      <c r="I139" s="714" t="s">
        <v>402</v>
      </c>
      <c r="J139" s="724">
        <v>50</v>
      </c>
      <c r="K139" s="725">
        <v>49.001271109496997</v>
      </c>
      <c r="L139" s="725">
        <v>1</v>
      </c>
      <c r="M139" s="726">
        <f t="shared" si="4"/>
        <v>49.001271109496997</v>
      </c>
      <c r="N139" s="727">
        <f t="shared" si="5"/>
        <v>0.98002542218993993</v>
      </c>
      <c r="O139" s="714" t="s">
        <v>498</v>
      </c>
      <c r="P139" s="721" t="s">
        <v>1503</v>
      </c>
      <c r="R139" s="714">
        <v>48.9</v>
      </c>
      <c r="S139" s="714">
        <v>10374</v>
      </c>
    </row>
    <row r="140" spans="1:19">
      <c r="A140" s="721" t="s">
        <v>667</v>
      </c>
      <c r="B140" s="714">
        <v>2008</v>
      </c>
      <c r="D140" s="722" t="s">
        <v>1510</v>
      </c>
      <c r="E140" s="722" t="s">
        <v>734</v>
      </c>
      <c r="F140" s="714" t="s">
        <v>705</v>
      </c>
      <c r="G140" s="723" t="s">
        <v>1480</v>
      </c>
      <c r="H140" s="714" t="s">
        <v>1494</v>
      </c>
      <c r="I140" s="714" t="s">
        <v>1484</v>
      </c>
      <c r="J140" s="724">
        <v>2</v>
      </c>
      <c r="K140" s="725">
        <v>1.3619030325040855</v>
      </c>
      <c r="L140" s="725">
        <v>1</v>
      </c>
      <c r="M140" s="726">
        <f t="shared" si="4"/>
        <v>1.3619030325040855</v>
      </c>
      <c r="N140" s="727">
        <f t="shared" si="5"/>
        <v>0.68095151625204275</v>
      </c>
      <c r="O140" s="714" t="s">
        <v>498</v>
      </c>
      <c r="P140" s="721" t="s">
        <v>1503</v>
      </c>
      <c r="R140" s="714">
        <v>48.9</v>
      </c>
      <c r="S140" s="714">
        <v>10374</v>
      </c>
    </row>
    <row r="141" spans="1:19">
      <c r="A141" s="721" t="s">
        <v>667</v>
      </c>
      <c r="B141" s="714">
        <v>2008</v>
      </c>
      <c r="D141" s="722" t="s">
        <v>1506</v>
      </c>
      <c r="E141" s="722" t="s">
        <v>1486</v>
      </c>
      <c r="F141" s="714" t="s">
        <v>705</v>
      </c>
      <c r="G141" s="723" t="s">
        <v>1480</v>
      </c>
      <c r="H141" s="714" t="s">
        <v>1494</v>
      </c>
      <c r="I141" s="714" t="s">
        <v>1484</v>
      </c>
      <c r="J141" s="724">
        <v>30</v>
      </c>
      <c r="K141" s="725">
        <v>14.089340838932268</v>
      </c>
      <c r="L141" s="725">
        <v>1</v>
      </c>
      <c r="M141" s="726">
        <f t="shared" si="4"/>
        <v>14.089340838932268</v>
      </c>
      <c r="N141" s="727">
        <f t="shared" si="5"/>
        <v>0.46964469463107561</v>
      </c>
      <c r="O141" s="714" t="s">
        <v>498</v>
      </c>
      <c r="P141" s="721" t="s">
        <v>1503</v>
      </c>
      <c r="R141" s="714">
        <v>48.9</v>
      </c>
      <c r="S141" s="714">
        <v>10374</v>
      </c>
    </row>
    <row r="142" spans="1:19">
      <c r="A142" s="721" t="s">
        <v>667</v>
      </c>
      <c r="B142" s="714">
        <v>2008</v>
      </c>
      <c r="D142" s="722" t="s">
        <v>666</v>
      </c>
      <c r="E142" s="722" t="s">
        <v>1502</v>
      </c>
      <c r="F142" s="714" t="s">
        <v>705</v>
      </c>
      <c r="G142" s="723" t="s">
        <v>1480</v>
      </c>
      <c r="H142" s="714" t="s">
        <v>1494</v>
      </c>
      <c r="I142" s="714" t="s">
        <v>402</v>
      </c>
      <c r="J142" s="724">
        <v>50</v>
      </c>
      <c r="K142" s="725">
        <v>58.543671690575628</v>
      </c>
      <c r="L142" s="725">
        <v>1</v>
      </c>
      <c r="M142" s="726">
        <f t="shared" si="4"/>
        <v>58.543671690575628</v>
      </c>
      <c r="N142" s="727">
        <f t="shared" si="5"/>
        <v>1.1708734338115125</v>
      </c>
      <c r="O142" s="714" t="s">
        <v>498</v>
      </c>
      <c r="P142" s="721" t="s">
        <v>1503</v>
      </c>
      <c r="R142" s="714">
        <v>48.9</v>
      </c>
      <c r="S142" s="714">
        <v>10374</v>
      </c>
    </row>
    <row r="143" spans="1:19">
      <c r="A143" s="721" t="s">
        <v>667</v>
      </c>
      <c r="B143" s="714">
        <v>2008</v>
      </c>
      <c r="D143" s="722" t="s">
        <v>666</v>
      </c>
      <c r="E143" s="722" t="s">
        <v>1502</v>
      </c>
      <c r="F143" s="714" t="s">
        <v>705</v>
      </c>
      <c r="G143" s="723" t="s">
        <v>1480</v>
      </c>
      <c r="H143" s="714" t="s">
        <v>1494</v>
      </c>
      <c r="I143" s="714" t="s">
        <v>402</v>
      </c>
      <c r="J143" s="724">
        <v>50</v>
      </c>
      <c r="K143" s="725">
        <v>60.377701107681126</v>
      </c>
      <c r="L143" s="725">
        <v>1</v>
      </c>
      <c r="M143" s="726">
        <f t="shared" si="4"/>
        <v>60.377701107681126</v>
      </c>
      <c r="N143" s="727">
        <f t="shared" si="5"/>
        <v>1.2075540221536225</v>
      </c>
      <c r="O143" s="714" t="s">
        <v>498</v>
      </c>
      <c r="P143" s="721" t="s">
        <v>1503</v>
      </c>
      <c r="R143" s="714">
        <v>48.9</v>
      </c>
      <c r="S143" s="714">
        <v>10374</v>
      </c>
    </row>
    <row r="144" spans="1:19">
      <c r="A144" s="721" t="s">
        <v>667</v>
      </c>
      <c r="B144" s="714">
        <v>2008</v>
      </c>
      <c r="D144" s="722" t="s">
        <v>1506</v>
      </c>
      <c r="E144" s="722" t="s">
        <v>732</v>
      </c>
      <c r="F144" s="714" t="s">
        <v>705</v>
      </c>
      <c r="G144" s="723" t="s">
        <v>1480</v>
      </c>
      <c r="H144" s="714" t="s">
        <v>1494</v>
      </c>
      <c r="I144" s="714" t="s">
        <v>402</v>
      </c>
      <c r="J144" s="724">
        <v>100</v>
      </c>
      <c r="K144" s="725">
        <v>63.555474850190663</v>
      </c>
      <c r="L144" s="725">
        <v>1</v>
      </c>
      <c r="M144" s="726">
        <f t="shared" si="4"/>
        <v>63.555474850190663</v>
      </c>
      <c r="N144" s="727">
        <f t="shared" si="5"/>
        <v>0.63555474850190663</v>
      </c>
      <c r="O144" s="714" t="s">
        <v>498</v>
      </c>
      <c r="P144" s="721" t="s">
        <v>1503</v>
      </c>
      <c r="R144" s="714">
        <v>48.9</v>
      </c>
      <c r="S144" s="714">
        <v>10374</v>
      </c>
    </row>
    <row r="145" spans="1:19">
      <c r="A145" s="721" t="s">
        <v>667</v>
      </c>
      <c r="B145" s="714">
        <v>2008</v>
      </c>
      <c r="D145" s="722" t="s">
        <v>666</v>
      </c>
      <c r="E145" s="722" t="s">
        <v>1502</v>
      </c>
      <c r="F145" s="714" t="s">
        <v>705</v>
      </c>
      <c r="G145" s="723" t="s">
        <v>1480</v>
      </c>
      <c r="H145" s="714" t="s">
        <v>1494</v>
      </c>
      <c r="I145" s="714" t="s">
        <v>402</v>
      </c>
      <c r="J145" s="724">
        <v>50</v>
      </c>
      <c r="K145" s="725">
        <v>60.922462320682762</v>
      </c>
      <c r="L145" s="725">
        <v>1</v>
      </c>
      <c r="M145" s="726">
        <f t="shared" si="4"/>
        <v>60.922462320682762</v>
      </c>
      <c r="N145" s="727">
        <f t="shared" si="5"/>
        <v>1.2184492464136552</v>
      </c>
      <c r="O145" s="714" t="s">
        <v>498</v>
      </c>
      <c r="P145" s="721" t="s">
        <v>1503</v>
      </c>
      <c r="R145" s="714">
        <v>48.9</v>
      </c>
      <c r="S145" s="714">
        <v>10374</v>
      </c>
    </row>
    <row r="146" spans="1:19">
      <c r="A146" s="721" t="s">
        <v>667</v>
      </c>
      <c r="B146" s="714">
        <v>2008</v>
      </c>
      <c r="D146" s="722" t="s">
        <v>1506</v>
      </c>
      <c r="E146" s="722" t="s">
        <v>1486</v>
      </c>
      <c r="F146" s="714" t="s">
        <v>705</v>
      </c>
      <c r="G146" s="723" t="s">
        <v>1480</v>
      </c>
      <c r="H146" s="714" t="s">
        <v>1494</v>
      </c>
      <c r="I146" s="714" t="s">
        <v>1484</v>
      </c>
      <c r="J146" s="724">
        <v>30</v>
      </c>
      <c r="K146" s="725">
        <v>18.049754857454147</v>
      </c>
      <c r="L146" s="725">
        <v>1</v>
      </c>
      <c r="M146" s="726">
        <f t="shared" si="4"/>
        <v>18.049754857454147</v>
      </c>
      <c r="N146" s="727">
        <f t="shared" si="5"/>
        <v>0.60165849524847159</v>
      </c>
      <c r="O146" s="714" t="s">
        <v>498</v>
      </c>
      <c r="P146" s="721" t="s">
        <v>1503</v>
      </c>
      <c r="R146" s="714">
        <v>48.9</v>
      </c>
      <c r="S146" s="714">
        <v>10374</v>
      </c>
    </row>
    <row r="147" spans="1:19">
      <c r="A147" s="721" t="s">
        <v>667</v>
      </c>
      <c r="B147" s="714">
        <v>2008</v>
      </c>
      <c r="D147" s="722" t="s">
        <v>1506</v>
      </c>
      <c r="E147" s="722" t="s">
        <v>1486</v>
      </c>
      <c r="F147" s="714" t="s">
        <v>705</v>
      </c>
      <c r="G147" s="723" t="s">
        <v>1480</v>
      </c>
      <c r="H147" s="714" t="s">
        <v>1494</v>
      </c>
      <c r="I147" s="714" t="s">
        <v>1484</v>
      </c>
      <c r="J147" s="724">
        <v>30</v>
      </c>
      <c r="K147" s="725">
        <v>13.800617396041401</v>
      </c>
      <c r="L147" s="725">
        <v>1</v>
      </c>
      <c r="M147" s="726">
        <f t="shared" si="4"/>
        <v>13.800617396041401</v>
      </c>
      <c r="N147" s="727">
        <f t="shared" si="5"/>
        <v>0.46002057986804673</v>
      </c>
      <c r="O147" s="714" t="s">
        <v>498</v>
      </c>
      <c r="P147" s="721" t="s">
        <v>1503</v>
      </c>
      <c r="R147" s="714">
        <v>48.9</v>
      </c>
      <c r="S147" s="714">
        <v>10374</v>
      </c>
    </row>
    <row r="148" spans="1:19">
      <c r="A148" s="721" t="s">
        <v>667</v>
      </c>
      <c r="B148" s="714">
        <v>2008</v>
      </c>
      <c r="D148" s="722" t="s">
        <v>666</v>
      </c>
      <c r="E148" s="722" t="s">
        <v>1502</v>
      </c>
      <c r="F148" s="714" t="s">
        <v>705</v>
      </c>
      <c r="G148" s="723" t="s">
        <v>1480</v>
      </c>
      <c r="H148" s="714" t="s">
        <v>1494</v>
      </c>
      <c r="I148" s="714" t="s">
        <v>402</v>
      </c>
      <c r="J148" s="724">
        <v>50</v>
      </c>
      <c r="K148" s="725">
        <v>59.778463773379329</v>
      </c>
      <c r="L148" s="725">
        <v>1</v>
      </c>
      <c r="M148" s="726">
        <f t="shared" si="4"/>
        <v>59.778463773379329</v>
      </c>
      <c r="N148" s="727">
        <f t="shared" si="5"/>
        <v>1.1955692754675866</v>
      </c>
      <c r="O148" s="714" t="s">
        <v>498</v>
      </c>
      <c r="P148" s="721" t="s">
        <v>1503</v>
      </c>
      <c r="R148" s="714">
        <v>48.9</v>
      </c>
      <c r="S148" s="714">
        <v>10374</v>
      </c>
    </row>
    <row r="149" spans="1:19">
      <c r="A149" s="721" t="s">
        <v>667</v>
      </c>
      <c r="B149" s="714">
        <v>2008</v>
      </c>
      <c r="D149" s="722" t="s">
        <v>1506</v>
      </c>
      <c r="E149" s="722" t="s">
        <v>1486</v>
      </c>
      <c r="F149" s="714" t="s">
        <v>705</v>
      </c>
      <c r="G149" s="723" t="s">
        <v>1480</v>
      </c>
      <c r="H149" s="714" t="s">
        <v>1494</v>
      </c>
      <c r="I149" s="714" t="s">
        <v>1484</v>
      </c>
      <c r="J149" s="724">
        <v>30</v>
      </c>
      <c r="K149" s="725">
        <v>17.377882694752131</v>
      </c>
      <c r="L149" s="725">
        <v>1</v>
      </c>
      <c r="M149" s="726">
        <f t="shared" si="4"/>
        <v>17.377882694752131</v>
      </c>
      <c r="N149" s="727">
        <f t="shared" si="5"/>
        <v>0.57926275649173775</v>
      </c>
      <c r="O149" s="714" t="s">
        <v>498</v>
      </c>
      <c r="P149" s="721" t="s">
        <v>1503</v>
      </c>
      <c r="R149" s="714">
        <v>48.9</v>
      </c>
      <c r="S149" s="714">
        <v>10374</v>
      </c>
    </row>
    <row r="150" spans="1:19">
      <c r="A150" s="721" t="s">
        <v>667</v>
      </c>
      <c r="B150" s="714">
        <v>2008</v>
      </c>
      <c r="D150" s="722" t="s">
        <v>666</v>
      </c>
      <c r="E150" s="722" t="s">
        <v>1502</v>
      </c>
      <c r="F150" s="714" t="s">
        <v>705</v>
      </c>
      <c r="G150" s="723" t="s">
        <v>1480</v>
      </c>
      <c r="H150" s="714" t="s">
        <v>1494</v>
      </c>
      <c r="I150" s="714" t="s">
        <v>402</v>
      </c>
      <c r="J150" s="724">
        <v>2</v>
      </c>
      <c r="K150" s="725">
        <v>2.415108044307245</v>
      </c>
      <c r="L150" s="725">
        <v>1</v>
      </c>
      <c r="M150" s="726">
        <f t="shared" si="4"/>
        <v>2.415108044307245</v>
      </c>
      <c r="N150" s="727">
        <f t="shared" si="5"/>
        <v>1.2075540221536225</v>
      </c>
      <c r="O150" s="714" t="s">
        <v>498</v>
      </c>
      <c r="P150" s="721" t="s">
        <v>1503</v>
      </c>
      <c r="R150" s="714">
        <v>48.9</v>
      </c>
      <c r="S150" s="714">
        <v>10374</v>
      </c>
    </row>
    <row r="151" spans="1:19">
      <c r="A151" s="721" t="s">
        <v>667</v>
      </c>
      <c r="B151" s="714">
        <v>2008</v>
      </c>
      <c r="D151" s="722" t="s">
        <v>667</v>
      </c>
      <c r="E151" s="722" t="s">
        <v>1486</v>
      </c>
      <c r="F151" s="714" t="s">
        <v>705</v>
      </c>
      <c r="G151" s="723" t="s">
        <v>1480</v>
      </c>
      <c r="H151" s="714" t="s">
        <v>1494</v>
      </c>
      <c r="I151" s="714" t="s">
        <v>1484</v>
      </c>
      <c r="J151" s="724">
        <v>30</v>
      </c>
      <c r="K151" s="725">
        <v>17.02378790630107</v>
      </c>
      <c r="L151" s="725">
        <v>1</v>
      </c>
      <c r="M151" s="726">
        <f t="shared" si="4"/>
        <v>17.02378790630107</v>
      </c>
      <c r="N151" s="727">
        <f t="shared" si="5"/>
        <v>0.56745959687670233</v>
      </c>
      <c r="O151" s="714" t="s">
        <v>498</v>
      </c>
      <c r="P151" s="721" t="s">
        <v>1503</v>
      </c>
      <c r="R151" s="714">
        <v>48.9</v>
      </c>
      <c r="S151" s="714">
        <v>10374</v>
      </c>
    </row>
    <row r="152" spans="1:19">
      <c r="A152" s="721" t="s">
        <v>667</v>
      </c>
      <c r="B152" s="714">
        <v>2008</v>
      </c>
      <c r="D152" s="722" t="s">
        <v>666</v>
      </c>
      <c r="E152" s="722" t="s">
        <v>1502</v>
      </c>
      <c r="F152" s="714" t="s">
        <v>705</v>
      </c>
      <c r="G152" s="723" t="s">
        <v>1480</v>
      </c>
      <c r="H152" s="714" t="s">
        <v>1494</v>
      </c>
      <c r="I152" s="714" t="s">
        <v>402</v>
      </c>
      <c r="J152" s="724">
        <v>50</v>
      </c>
      <c r="K152" s="725">
        <v>51.697839113855089</v>
      </c>
      <c r="L152" s="725">
        <v>1</v>
      </c>
      <c r="M152" s="726">
        <f t="shared" si="4"/>
        <v>51.697839113855089</v>
      </c>
      <c r="N152" s="727">
        <f t="shared" si="5"/>
        <v>1.0339567822771019</v>
      </c>
      <c r="O152" s="714" t="s">
        <v>498</v>
      </c>
      <c r="P152" s="721" t="s">
        <v>1503</v>
      </c>
      <c r="R152" s="714">
        <v>48.9</v>
      </c>
      <c r="S152" s="714">
        <v>10374</v>
      </c>
    </row>
    <row r="153" spans="1:19">
      <c r="A153" s="721" t="s">
        <v>667</v>
      </c>
      <c r="B153" s="714">
        <v>2008</v>
      </c>
      <c r="D153" s="722" t="s">
        <v>666</v>
      </c>
      <c r="E153" s="722" t="s">
        <v>1502</v>
      </c>
      <c r="F153" s="714" t="s">
        <v>705</v>
      </c>
      <c r="G153" s="723" t="s">
        <v>1480</v>
      </c>
      <c r="H153" s="714" t="s">
        <v>1494</v>
      </c>
      <c r="I153" s="714" t="s">
        <v>402</v>
      </c>
      <c r="J153" s="724">
        <v>50</v>
      </c>
      <c r="K153" s="725">
        <v>55.20428545487561</v>
      </c>
      <c r="L153" s="725">
        <v>1</v>
      </c>
      <c r="M153" s="726">
        <f t="shared" si="4"/>
        <v>55.20428545487561</v>
      </c>
      <c r="N153" s="727">
        <f t="shared" si="5"/>
        <v>1.1040857090975122</v>
      </c>
      <c r="O153" s="714" t="s">
        <v>498</v>
      </c>
      <c r="P153" s="721" t="s">
        <v>1503</v>
      </c>
      <c r="R153" s="714">
        <v>48.9</v>
      </c>
      <c r="S153" s="714">
        <v>10374</v>
      </c>
    </row>
    <row r="154" spans="1:19">
      <c r="A154" s="721" t="s">
        <v>667</v>
      </c>
      <c r="B154" s="714">
        <v>2008</v>
      </c>
      <c r="D154" s="722" t="s">
        <v>1506</v>
      </c>
      <c r="E154" s="722" t="s">
        <v>1486</v>
      </c>
      <c r="F154" s="714" t="s">
        <v>705</v>
      </c>
      <c r="G154" s="723" t="s">
        <v>1480</v>
      </c>
      <c r="H154" s="714" t="s">
        <v>1494</v>
      </c>
      <c r="I154" s="714" t="s">
        <v>1484</v>
      </c>
      <c r="J154" s="724">
        <v>30</v>
      </c>
      <c r="K154" s="725">
        <v>13.595424005810786</v>
      </c>
      <c r="L154" s="725">
        <v>1</v>
      </c>
      <c r="M154" s="726">
        <f t="shared" si="4"/>
        <v>13.595424005810786</v>
      </c>
      <c r="N154" s="727">
        <f t="shared" si="5"/>
        <v>0.45318080019369289</v>
      </c>
      <c r="O154" s="714" t="s">
        <v>498</v>
      </c>
      <c r="P154" s="721" t="s">
        <v>1503</v>
      </c>
      <c r="R154" s="714">
        <v>48.9</v>
      </c>
      <c r="S154" s="714">
        <v>10374</v>
      </c>
    </row>
    <row r="155" spans="1:19">
      <c r="A155" s="721" t="s">
        <v>667</v>
      </c>
      <c r="B155" s="714">
        <v>2008</v>
      </c>
      <c r="D155" s="722" t="s">
        <v>666</v>
      </c>
      <c r="E155" s="722" t="s">
        <v>1502</v>
      </c>
      <c r="F155" s="714" t="s">
        <v>705</v>
      </c>
      <c r="G155" s="723" t="s">
        <v>1480</v>
      </c>
      <c r="H155" s="714" t="s">
        <v>1494</v>
      </c>
      <c r="I155" s="714" t="s">
        <v>402</v>
      </c>
      <c r="J155" s="724">
        <v>50</v>
      </c>
      <c r="K155" s="725">
        <v>68.302160886144904</v>
      </c>
      <c r="L155" s="725">
        <v>1</v>
      </c>
      <c r="M155" s="726">
        <f t="shared" si="4"/>
        <v>68.302160886144904</v>
      </c>
      <c r="N155" s="727">
        <f t="shared" si="5"/>
        <v>1.3660432177228981</v>
      </c>
      <c r="O155" s="714" t="s">
        <v>498</v>
      </c>
      <c r="P155" s="721" t="s">
        <v>1503</v>
      </c>
      <c r="R155" s="714">
        <v>48.9</v>
      </c>
      <c r="S155" s="714">
        <v>10374</v>
      </c>
    </row>
    <row r="156" spans="1:19">
      <c r="A156" s="721" t="s">
        <v>667</v>
      </c>
      <c r="B156" s="714">
        <v>2008</v>
      </c>
      <c r="D156" s="722" t="s">
        <v>666</v>
      </c>
      <c r="E156" s="722" t="s">
        <v>1502</v>
      </c>
      <c r="F156" s="714" t="s">
        <v>705</v>
      </c>
      <c r="G156" s="723" t="s">
        <v>1480</v>
      </c>
      <c r="H156" s="714" t="s">
        <v>1494</v>
      </c>
      <c r="I156" s="714" t="s">
        <v>402</v>
      </c>
      <c r="J156" s="724">
        <v>50</v>
      </c>
      <c r="K156" s="725">
        <v>49.028509170147082</v>
      </c>
      <c r="L156" s="725">
        <v>1</v>
      </c>
      <c r="M156" s="726">
        <f t="shared" si="4"/>
        <v>49.028509170147082</v>
      </c>
      <c r="N156" s="727">
        <f t="shared" si="5"/>
        <v>0.98057018340294166</v>
      </c>
      <c r="O156" s="714" t="s">
        <v>498</v>
      </c>
      <c r="P156" s="721" t="s">
        <v>1503</v>
      </c>
      <c r="R156" s="714">
        <v>48.9</v>
      </c>
      <c r="S156" s="714">
        <v>10374</v>
      </c>
    </row>
    <row r="157" spans="1:19">
      <c r="A157" s="721" t="s">
        <v>667</v>
      </c>
      <c r="B157" s="714">
        <v>2008</v>
      </c>
      <c r="D157" s="722" t="s">
        <v>1506</v>
      </c>
      <c r="E157" s="722" t="s">
        <v>732</v>
      </c>
      <c r="F157" s="714" t="s">
        <v>705</v>
      </c>
      <c r="G157" s="723" t="s">
        <v>1480</v>
      </c>
      <c r="H157" s="714" t="s">
        <v>1494</v>
      </c>
      <c r="I157" s="714" t="s">
        <v>402</v>
      </c>
      <c r="J157" s="724">
        <v>100</v>
      </c>
      <c r="K157" s="725">
        <v>63.328491011439979</v>
      </c>
      <c r="L157" s="725">
        <v>1</v>
      </c>
      <c r="M157" s="726">
        <f t="shared" si="4"/>
        <v>63.328491011439979</v>
      </c>
      <c r="N157" s="727">
        <f t="shared" si="5"/>
        <v>0.6332849101143998</v>
      </c>
      <c r="O157" s="714" t="s">
        <v>498</v>
      </c>
      <c r="P157" s="721" t="s">
        <v>1503</v>
      </c>
      <c r="R157" s="714">
        <v>48.9</v>
      </c>
      <c r="S157" s="714">
        <v>10374</v>
      </c>
    </row>
    <row r="158" spans="1:19">
      <c r="A158" s="721" t="s">
        <v>667</v>
      </c>
      <c r="B158" s="714">
        <v>2008</v>
      </c>
      <c r="D158" s="722" t="s">
        <v>666</v>
      </c>
      <c r="E158" s="722" t="s">
        <v>1502</v>
      </c>
      <c r="F158" s="714" t="s">
        <v>705</v>
      </c>
      <c r="G158" s="723" t="s">
        <v>1480</v>
      </c>
      <c r="H158" s="714" t="s">
        <v>1494</v>
      </c>
      <c r="I158" s="714" t="s">
        <v>402</v>
      </c>
      <c r="J158" s="724">
        <v>2</v>
      </c>
      <c r="K158" s="725">
        <v>1.9974577810059921</v>
      </c>
      <c r="L158" s="725">
        <v>1</v>
      </c>
      <c r="M158" s="726">
        <f t="shared" si="4"/>
        <v>1.9974577810059921</v>
      </c>
      <c r="N158" s="727">
        <f t="shared" si="5"/>
        <v>0.99872889050299607</v>
      </c>
      <c r="O158" s="714" t="s">
        <v>498</v>
      </c>
      <c r="P158" s="721" t="s">
        <v>1503</v>
      </c>
      <c r="R158" s="714">
        <v>48.9</v>
      </c>
      <c r="S158" s="714">
        <v>10374</v>
      </c>
    </row>
    <row r="159" spans="1:19">
      <c r="A159" s="721" t="s">
        <v>667</v>
      </c>
      <c r="B159" s="714">
        <v>2008</v>
      </c>
      <c r="D159" s="722" t="s">
        <v>1506</v>
      </c>
      <c r="E159" s="722" t="s">
        <v>732</v>
      </c>
      <c r="F159" s="714" t="s">
        <v>705</v>
      </c>
      <c r="G159" s="723" t="s">
        <v>1480</v>
      </c>
      <c r="H159" s="714" t="s">
        <v>1494</v>
      </c>
      <c r="I159" s="714" t="s">
        <v>402</v>
      </c>
      <c r="J159" s="724">
        <v>2</v>
      </c>
      <c r="K159" s="725">
        <v>0.86253858725258759</v>
      </c>
      <c r="L159" s="725">
        <v>1</v>
      </c>
      <c r="M159" s="726">
        <f t="shared" si="4"/>
        <v>0.86253858725258759</v>
      </c>
      <c r="N159" s="727">
        <f t="shared" si="5"/>
        <v>0.43126929362629379</v>
      </c>
      <c r="O159" s="714" t="s">
        <v>498</v>
      </c>
      <c r="P159" s="721" t="s">
        <v>1503</v>
      </c>
      <c r="R159" s="714">
        <v>48.9</v>
      </c>
      <c r="S159" s="714">
        <v>10374</v>
      </c>
    </row>
    <row r="160" spans="1:19">
      <c r="A160" s="721" t="s">
        <v>667</v>
      </c>
      <c r="B160" s="714">
        <v>2008</v>
      </c>
      <c r="D160" s="722" t="s">
        <v>666</v>
      </c>
      <c r="E160" s="722" t="s">
        <v>1502</v>
      </c>
      <c r="F160" s="714" t="s">
        <v>705</v>
      </c>
      <c r="G160" s="723" t="s">
        <v>1480</v>
      </c>
      <c r="H160" s="714" t="s">
        <v>1494</v>
      </c>
      <c r="I160" s="714" t="s">
        <v>402</v>
      </c>
      <c r="J160" s="724">
        <v>50</v>
      </c>
      <c r="K160" s="725">
        <v>53.114218267659339</v>
      </c>
      <c r="L160" s="725">
        <v>1</v>
      </c>
      <c r="M160" s="726">
        <f t="shared" si="4"/>
        <v>53.114218267659339</v>
      </c>
      <c r="N160" s="727">
        <f t="shared" si="5"/>
        <v>1.0622843653531868</v>
      </c>
      <c r="O160" s="714" t="s">
        <v>498</v>
      </c>
      <c r="P160" s="721" t="s">
        <v>1503</v>
      </c>
      <c r="R160" s="714">
        <v>48.9</v>
      </c>
      <c r="S160" s="714">
        <v>10374</v>
      </c>
    </row>
    <row r="161" spans="1:19">
      <c r="A161" s="721" t="s">
        <v>667</v>
      </c>
      <c r="B161" s="714">
        <v>2008</v>
      </c>
      <c r="D161" s="722" t="s">
        <v>666</v>
      </c>
      <c r="E161" s="722" t="s">
        <v>1502</v>
      </c>
      <c r="F161" s="714" t="s">
        <v>705</v>
      </c>
      <c r="G161" s="723" t="s">
        <v>1480</v>
      </c>
      <c r="H161" s="714" t="s">
        <v>1494</v>
      </c>
      <c r="I161" s="714" t="s">
        <v>402</v>
      </c>
      <c r="J161" s="724">
        <v>2</v>
      </c>
      <c r="K161" s="725">
        <v>2.1790448520065371</v>
      </c>
      <c r="L161" s="725">
        <v>1</v>
      </c>
      <c r="M161" s="726">
        <f t="shared" si="4"/>
        <v>2.1790448520065371</v>
      </c>
      <c r="N161" s="727">
        <f t="shared" si="5"/>
        <v>1.0895224260032685</v>
      </c>
      <c r="O161" s="714" t="s">
        <v>498</v>
      </c>
      <c r="P161" s="721" t="s">
        <v>1503</v>
      </c>
      <c r="R161" s="714">
        <v>48.9</v>
      </c>
      <c r="S161" s="714">
        <v>10374</v>
      </c>
    </row>
    <row r="162" spans="1:19">
      <c r="A162" s="721" t="s">
        <v>667</v>
      </c>
      <c r="B162" s="714">
        <v>2008</v>
      </c>
      <c r="D162" s="722" t="s">
        <v>666</v>
      </c>
      <c r="E162" s="722" t="s">
        <v>1502</v>
      </c>
      <c r="F162" s="714" t="s">
        <v>705</v>
      </c>
      <c r="G162" s="723" t="s">
        <v>1480</v>
      </c>
      <c r="H162" s="714" t="s">
        <v>1494</v>
      </c>
      <c r="I162" s="714" t="s">
        <v>402</v>
      </c>
      <c r="J162" s="724">
        <v>50</v>
      </c>
      <c r="K162" s="725">
        <v>59.015798075177045</v>
      </c>
      <c r="L162" s="725">
        <v>1</v>
      </c>
      <c r="M162" s="726">
        <f t="shared" si="4"/>
        <v>59.015798075177045</v>
      </c>
      <c r="N162" s="727">
        <f t="shared" si="5"/>
        <v>1.180315961503541</v>
      </c>
      <c r="O162" s="714" t="s">
        <v>498</v>
      </c>
      <c r="P162" s="721" t="s">
        <v>1503</v>
      </c>
      <c r="R162" s="714">
        <v>48.9</v>
      </c>
      <c r="S162" s="714">
        <v>10374</v>
      </c>
    </row>
    <row r="163" spans="1:19">
      <c r="A163" s="721" t="s">
        <v>667</v>
      </c>
      <c r="B163" s="714">
        <v>2008</v>
      </c>
      <c r="D163" s="722" t="s">
        <v>666</v>
      </c>
      <c r="E163" s="722" t="s">
        <v>1502</v>
      </c>
      <c r="F163" s="714" t="s">
        <v>705</v>
      </c>
      <c r="G163" s="723" t="s">
        <v>1480</v>
      </c>
      <c r="H163" s="714" t="s">
        <v>1494</v>
      </c>
      <c r="I163" s="714" t="s">
        <v>402</v>
      </c>
      <c r="J163" s="724">
        <v>2</v>
      </c>
      <c r="K163" s="725">
        <v>2.3606319230070816</v>
      </c>
      <c r="L163" s="725">
        <v>1</v>
      </c>
      <c r="M163" s="726">
        <f t="shared" si="4"/>
        <v>2.3606319230070816</v>
      </c>
      <c r="N163" s="727">
        <f t="shared" si="5"/>
        <v>1.1803159615035408</v>
      </c>
      <c r="O163" s="714" t="s">
        <v>498</v>
      </c>
      <c r="P163" s="721" t="s">
        <v>1503</v>
      </c>
      <c r="R163" s="714">
        <v>48.9</v>
      </c>
      <c r="S163" s="714">
        <v>10374</v>
      </c>
    </row>
    <row r="164" spans="1:19">
      <c r="A164" s="721" t="s">
        <v>667</v>
      </c>
      <c r="B164" s="714">
        <v>2008</v>
      </c>
      <c r="D164" s="722" t="s">
        <v>667</v>
      </c>
      <c r="E164" s="722" t="s">
        <v>732</v>
      </c>
      <c r="F164" s="714" t="s">
        <v>705</v>
      </c>
      <c r="G164" s="723" t="s">
        <v>1480</v>
      </c>
      <c r="H164" s="714" t="s">
        <v>1494</v>
      </c>
      <c r="I164" s="714" t="s">
        <v>402</v>
      </c>
      <c r="J164" s="724">
        <v>1</v>
      </c>
      <c r="K164" s="725">
        <v>0.63555474850190663</v>
      </c>
      <c r="L164" s="725">
        <v>1</v>
      </c>
      <c r="M164" s="726">
        <f t="shared" si="4"/>
        <v>0.63555474850190663</v>
      </c>
      <c r="N164" s="727">
        <f t="shared" si="5"/>
        <v>0.63555474850190663</v>
      </c>
      <c r="O164" s="714" t="s">
        <v>498</v>
      </c>
      <c r="P164" s="721" t="s">
        <v>1503</v>
      </c>
      <c r="R164" s="714">
        <v>48.9</v>
      </c>
      <c r="S164" s="714">
        <v>10374</v>
      </c>
    </row>
    <row r="165" spans="1:19">
      <c r="A165" s="721" t="s">
        <v>667</v>
      </c>
      <c r="B165" s="714">
        <v>2008</v>
      </c>
      <c r="D165" s="722" t="s">
        <v>666</v>
      </c>
      <c r="E165" s="722" t="s">
        <v>1502</v>
      </c>
      <c r="F165" s="714" t="s">
        <v>705</v>
      </c>
      <c r="G165" s="723" t="s">
        <v>1480</v>
      </c>
      <c r="H165" s="714" t="s">
        <v>1494</v>
      </c>
      <c r="I165" s="714" t="s">
        <v>402</v>
      </c>
      <c r="J165" s="724">
        <v>50</v>
      </c>
      <c r="K165" s="725">
        <v>51.719629562375154</v>
      </c>
      <c r="L165" s="725">
        <v>1</v>
      </c>
      <c r="M165" s="726">
        <f t="shared" si="4"/>
        <v>51.719629562375154</v>
      </c>
      <c r="N165" s="727">
        <f t="shared" si="5"/>
        <v>1.0343925912475032</v>
      </c>
      <c r="O165" s="714" t="s">
        <v>498</v>
      </c>
      <c r="P165" s="721" t="s">
        <v>1503</v>
      </c>
      <c r="R165" s="714">
        <v>48.9</v>
      </c>
      <c r="S165" s="714">
        <v>10374</v>
      </c>
    </row>
    <row r="166" spans="1:19">
      <c r="A166" s="721" t="s">
        <v>667</v>
      </c>
      <c r="B166" s="714">
        <v>2008</v>
      </c>
      <c r="D166" s="722" t="s">
        <v>1506</v>
      </c>
      <c r="E166" s="722" t="s">
        <v>1486</v>
      </c>
      <c r="F166" s="714" t="s">
        <v>705</v>
      </c>
      <c r="G166" s="723" t="s">
        <v>1480</v>
      </c>
      <c r="H166" s="714" t="s">
        <v>1494</v>
      </c>
      <c r="I166" s="714" t="s">
        <v>1484</v>
      </c>
      <c r="J166" s="724">
        <v>30</v>
      </c>
      <c r="K166" s="725">
        <v>13.392046486290175</v>
      </c>
      <c r="L166" s="725">
        <v>1</v>
      </c>
      <c r="M166" s="726">
        <f t="shared" si="4"/>
        <v>13.392046486290175</v>
      </c>
      <c r="N166" s="727">
        <f t="shared" si="5"/>
        <v>0.44640154954300582</v>
      </c>
      <c r="O166" s="714" t="s">
        <v>498</v>
      </c>
      <c r="P166" s="721" t="s">
        <v>1503</v>
      </c>
      <c r="R166" s="714">
        <v>48.9</v>
      </c>
      <c r="S166" s="714">
        <v>10374</v>
      </c>
    </row>
    <row r="167" spans="1:19">
      <c r="A167" s="721" t="s">
        <v>667</v>
      </c>
      <c r="B167" s="714">
        <v>2008</v>
      </c>
      <c r="D167" s="722" t="s">
        <v>666</v>
      </c>
      <c r="E167" s="722" t="s">
        <v>1502</v>
      </c>
      <c r="F167" s="714" t="s">
        <v>705</v>
      </c>
      <c r="G167" s="723" t="s">
        <v>1480</v>
      </c>
      <c r="H167" s="714" t="s">
        <v>1494</v>
      </c>
      <c r="I167" s="714" t="s">
        <v>402</v>
      </c>
      <c r="J167" s="724">
        <v>50</v>
      </c>
      <c r="K167" s="725">
        <v>68.303976756854908</v>
      </c>
      <c r="L167" s="725">
        <v>1</v>
      </c>
      <c r="M167" s="726">
        <f t="shared" si="4"/>
        <v>68.303976756854908</v>
      </c>
      <c r="N167" s="727">
        <f t="shared" si="5"/>
        <v>1.3660795351370982</v>
      </c>
      <c r="O167" s="714" t="s">
        <v>498</v>
      </c>
      <c r="P167" s="721" t="s">
        <v>1503</v>
      </c>
      <c r="R167" s="714">
        <v>48.9</v>
      </c>
      <c r="S167" s="714">
        <v>10374</v>
      </c>
    </row>
    <row r="168" spans="1:19">
      <c r="A168" s="721" t="s">
        <v>667</v>
      </c>
      <c r="B168" s="714">
        <v>2008</v>
      </c>
      <c r="D168" s="722" t="s">
        <v>666</v>
      </c>
      <c r="E168" s="722" t="s">
        <v>1502</v>
      </c>
      <c r="F168" s="714" t="s">
        <v>705</v>
      </c>
      <c r="G168" s="723" t="s">
        <v>1480</v>
      </c>
      <c r="H168" s="714" t="s">
        <v>1494</v>
      </c>
      <c r="I168" s="714" t="s">
        <v>402</v>
      </c>
      <c r="J168" s="724">
        <v>50</v>
      </c>
      <c r="K168" s="725">
        <v>68.302160886144904</v>
      </c>
      <c r="L168" s="725">
        <v>1</v>
      </c>
      <c r="M168" s="726">
        <f t="shared" si="4"/>
        <v>68.302160886144904</v>
      </c>
      <c r="N168" s="727">
        <f t="shared" si="5"/>
        <v>1.3660432177228981</v>
      </c>
      <c r="O168" s="714" t="s">
        <v>498</v>
      </c>
      <c r="P168" s="721" t="s">
        <v>1503</v>
      </c>
      <c r="R168" s="714">
        <v>48.9</v>
      </c>
      <c r="S168" s="714">
        <v>10374</v>
      </c>
    </row>
    <row r="169" spans="1:19">
      <c r="A169" s="721" t="s">
        <v>667</v>
      </c>
      <c r="B169" s="714">
        <v>2008</v>
      </c>
      <c r="D169" s="722" t="s">
        <v>1506</v>
      </c>
      <c r="E169" s="722" t="s">
        <v>1486</v>
      </c>
      <c r="F169" s="714" t="s">
        <v>705</v>
      </c>
      <c r="G169" s="723" t="s">
        <v>1480</v>
      </c>
      <c r="H169" s="714" t="s">
        <v>1494</v>
      </c>
      <c r="I169" s="714" t="s">
        <v>1484</v>
      </c>
      <c r="J169" s="724">
        <v>30</v>
      </c>
      <c r="K169" s="725">
        <v>19.181042309787543</v>
      </c>
      <c r="L169" s="725">
        <v>1</v>
      </c>
      <c r="M169" s="726">
        <f t="shared" si="4"/>
        <v>19.181042309787543</v>
      </c>
      <c r="N169" s="727">
        <f t="shared" si="5"/>
        <v>0.63936807699291809</v>
      </c>
      <c r="O169" s="714" t="s">
        <v>498</v>
      </c>
      <c r="P169" s="721" t="s">
        <v>1503</v>
      </c>
      <c r="R169" s="714">
        <v>48.9</v>
      </c>
      <c r="S169" s="714">
        <v>10374</v>
      </c>
    </row>
    <row r="170" spans="1:19">
      <c r="A170" s="721" t="s">
        <v>667</v>
      </c>
      <c r="B170" s="714">
        <v>2008</v>
      </c>
      <c r="D170" s="722" t="s">
        <v>666</v>
      </c>
      <c r="E170" s="722" t="s">
        <v>1502</v>
      </c>
      <c r="F170" s="714" t="s">
        <v>705</v>
      </c>
      <c r="G170" s="723" t="s">
        <v>1480</v>
      </c>
      <c r="H170" s="714" t="s">
        <v>1494</v>
      </c>
      <c r="I170" s="714" t="s">
        <v>402</v>
      </c>
      <c r="J170" s="724">
        <v>50</v>
      </c>
      <c r="K170" s="725">
        <v>68.302160886144904</v>
      </c>
      <c r="L170" s="725">
        <v>1</v>
      </c>
      <c r="M170" s="726">
        <f t="shared" si="4"/>
        <v>68.302160886144904</v>
      </c>
      <c r="N170" s="727">
        <f t="shared" si="5"/>
        <v>1.3660432177228981</v>
      </c>
      <c r="O170" s="714" t="s">
        <v>498</v>
      </c>
      <c r="P170" s="721" t="s">
        <v>1503</v>
      </c>
      <c r="R170" s="714">
        <v>48.9</v>
      </c>
      <c r="S170" s="714">
        <v>10374</v>
      </c>
    </row>
    <row r="171" spans="1:19">
      <c r="A171" s="721" t="s">
        <v>667</v>
      </c>
      <c r="B171" s="714">
        <v>2008</v>
      </c>
      <c r="D171" s="722" t="s">
        <v>667</v>
      </c>
      <c r="E171" s="722" t="s">
        <v>1486</v>
      </c>
      <c r="F171" s="714" t="s">
        <v>705</v>
      </c>
      <c r="G171" s="723" t="s">
        <v>1480</v>
      </c>
      <c r="H171" s="714" t="s">
        <v>1494</v>
      </c>
      <c r="I171" s="714" t="s">
        <v>1484</v>
      </c>
      <c r="J171" s="724">
        <v>30</v>
      </c>
      <c r="K171" s="725">
        <v>19.130197929907389</v>
      </c>
      <c r="L171" s="725">
        <v>1</v>
      </c>
      <c r="M171" s="726">
        <f t="shared" si="4"/>
        <v>19.130197929907389</v>
      </c>
      <c r="N171" s="727">
        <f t="shared" si="5"/>
        <v>0.63767326433024629</v>
      </c>
      <c r="O171" s="714" t="s">
        <v>498</v>
      </c>
      <c r="P171" s="721" t="s">
        <v>1503</v>
      </c>
      <c r="R171" s="714">
        <v>48.9</v>
      </c>
      <c r="S171" s="714">
        <v>10374</v>
      </c>
    </row>
    <row r="172" spans="1:19">
      <c r="A172" s="721" t="s">
        <v>667</v>
      </c>
      <c r="B172" s="714">
        <v>2008</v>
      </c>
      <c r="D172" s="722" t="s">
        <v>666</v>
      </c>
      <c r="E172" s="722" t="s">
        <v>1502</v>
      </c>
      <c r="F172" s="714" t="s">
        <v>705</v>
      </c>
      <c r="G172" s="723" t="s">
        <v>1480</v>
      </c>
      <c r="H172" s="714" t="s">
        <v>1494</v>
      </c>
      <c r="I172" s="714" t="s">
        <v>402</v>
      </c>
      <c r="J172" s="724">
        <v>2</v>
      </c>
      <c r="K172" s="725">
        <v>2.0700926094062102</v>
      </c>
      <c r="L172" s="725">
        <v>1</v>
      </c>
      <c r="M172" s="726">
        <f t="shared" si="4"/>
        <v>2.0700926094062102</v>
      </c>
      <c r="N172" s="727">
        <f t="shared" si="5"/>
        <v>1.0350463047031051</v>
      </c>
      <c r="O172" s="714" t="s">
        <v>498</v>
      </c>
      <c r="P172" s="721" t="s">
        <v>1503</v>
      </c>
      <c r="R172" s="714">
        <v>48.9</v>
      </c>
      <c r="S172" s="714">
        <v>10374</v>
      </c>
    </row>
    <row r="173" spans="1:19">
      <c r="A173" s="721" t="s">
        <v>667</v>
      </c>
      <c r="B173" s="714">
        <v>2008</v>
      </c>
      <c r="D173" s="722" t="s">
        <v>1506</v>
      </c>
      <c r="E173" s="722" t="s">
        <v>1486</v>
      </c>
      <c r="F173" s="714" t="s">
        <v>705</v>
      </c>
      <c r="G173" s="723" t="s">
        <v>1480</v>
      </c>
      <c r="H173" s="714" t="s">
        <v>1494</v>
      </c>
      <c r="I173" s="714" t="s">
        <v>1484</v>
      </c>
      <c r="J173" s="724">
        <v>2</v>
      </c>
      <c r="K173" s="725">
        <v>0.92609406210277823</v>
      </c>
      <c r="L173" s="725">
        <v>1</v>
      </c>
      <c r="M173" s="726">
        <f t="shared" si="4"/>
        <v>0.92609406210277823</v>
      </c>
      <c r="N173" s="727">
        <f t="shared" si="5"/>
        <v>0.46304703105138911</v>
      </c>
      <c r="O173" s="714" t="s">
        <v>498</v>
      </c>
      <c r="P173" s="721" t="s">
        <v>1503</v>
      </c>
      <c r="R173" s="714">
        <v>48.9</v>
      </c>
      <c r="S173" s="714">
        <v>10374</v>
      </c>
    </row>
    <row r="174" spans="1:19">
      <c r="A174" s="714" t="s">
        <v>654</v>
      </c>
      <c r="B174" s="714">
        <v>2008</v>
      </c>
      <c r="D174" s="722" t="s">
        <v>653</v>
      </c>
      <c r="E174" s="722" t="s">
        <v>1236</v>
      </c>
      <c r="F174" s="714" t="s">
        <v>705</v>
      </c>
      <c r="G174" s="723" t="s">
        <v>1480</v>
      </c>
      <c r="H174" s="714" t="s">
        <v>1511</v>
      </c>
      <c r="I174" s="714" t="s">
        <v>1484</v>
      </c>
      <c r="J174" s="724">
        <v>25</v>
      </c>
      <c r="K174" s="725">
        <v>10.659161067731977</v>
      </c>
      <c r="L174" s="725">
        <v>1</v>
      </c>
      <c r="M174" s="726">
        <f t="shared" si="4"/>
        <v>10.659161067731977</v>
      </c>
      <c r="N174" s="727">
        <f t="shared" si="5"/>
        <v>0.42636644270927909</v>
      </c>
      <c r="O174" s="714" t="s">
        <v>498</v>
      </c>
      <c r="P174" s="721" t="s">
        <v>459</v>
      </c>
      <c r="R174" s="714">
        <v>48.9</v>
      </c>
      <c r="S174" s="714">
        <v>10374</v>
      </c>
    </row>
    <row r="175" spans="1:19">
      <c r="A175" s="714" t="s">
        <v>654</v>
      </c>
      <c r="B175" s="714">
        <v>2008</v>
      </c>
      <c r="D175" s="722" t="s">
        <v>653</v>
      </c>
      <c r="E175" s="722" t="s">
        <v>1236</v>
      </c>
      <c r="F175" s="714" t="s">
        <v>705</v>
      </c>
      <c r="G175" s="723" t="s">
        <v>1480</v>
      </c>
      <c r="H175" s="714" t="s">
        <v>1511</v>
      </c>
      <c r="I175" s="714" t="s">
        <v>1484</v>
      </c>
      <c r="J175" s="724">
        <v>25</v>
      </c>
      <c r="K175" s="725">
        <v>11.712366079535137</v>
      </c>
      <c r="L175" s="725">
        <v>1</v>
      </c>
      <c r="M175" s="726">
        <f t="shared" si="4"/>
        <v>11.712366079535137</v>
      </c>
      <c r="N175" s="727">
        <f t="shared" si="5"/>
        <v>0.46849464318140549</v>
      </c>
      <c r="O175" s="714" t="s">
        <v>498</v>
      </c>
      <c r="P175" s="721" t="s">
        <v>459</v>
      </c>
      <c r="R175" s="714">
        <v>48.9</v>
      </c>
      <c r="S175" s="714">
        <v>10374</v>
      </c>
    </row>
    <row r="176" spans="1:19">
      <c r="A176" s="714" t="s">
        <v>654</v>
      </c>
      <c r="B176" s="714">
        <v>2008</v>
      </c>
      <c r="D176" s="722" t="s">
        <v>653</v>
      </c>
      <c r="E176" s="722" t="s">
        <v>1236</v>
      </c>
      <c r="F176" s="714" t="s">
        <v>705</v>
      </c>
      <c r="G176" s="723" t="s">
        <v>1480</v>
      </c>
      <c r="H176" s="714" t="s">
        <v>1511</v>
      </c>
      <c r="I176" s="714" t="s">
        <v>1484</v>
      </c>
      <c r="J176" s="724">
        <v>25</v>
      </c>
      <c r="K176" s="725">
        <v>12.25712729253677</v>
      </c>
      <c r="L176" s="725">
        <v>1</v>
      </c>
      <c r="M176" s="726">
        <f t="shared" si="4"/>
        <v>12.25712729253677</v>
      </c>
      <c r="N176" s="727">
        <f t="shared" si="5"/>
        <v>0.49028509170147083</v>
      </c>
      <c r="O176" s="714" t="s">
        <v>498</v>
      </c>
      <c r="P176" s="721" t="s">
        <v>459</v>
      </c>
      <c r="R176" s="714">
        <v>48.9</v>
      </c>
      <c r="S176" s="714">
        <v>10374</v>
      </c>
    </row>
    <row r="177" spans="1:19">
      <c r="A177" s="714" t="s">
        <v>654</v>
      </c>
      <c r="B177" s="714">
        <v>2008</v>
      </c>
      <c r="D177" s="722" t="s">
        <v>653</v>
      </c>
      <c r="E177" s="722" t="s">
        <v>1236</v>
      </c>
      <c r="F177" s="714" t="s">
        <v>705</v>
      </c>
      <c r="G177" s="723" t="s">
        <v>1480</v>
      </c>
      <c r="H177" s="714" t="s">
        <v>1511</v>
      </c>
      <c r="I177" s="714" t="s">
        <v>1484</v>
      </c>
      <c r="J177" s="724">
        <v>25</v>
      </c>
      <c r="K177" s="725">
        <v>8.254948247684764</v>
      </c>
      <c r="L177" s="725">
        <v>1</v>
      </c>
      <c r="M177" s="726">
        <f t="shared" si="4"/>
        <v>8.254948247684764</v>
      </c>
      <c r="N177" s="727">
        <f t="shared" si="5"/>
        <v>0.33019792990739055</v>
      </c>
      <c r="O177" s="714" t="s">
        <v>498</v>
      </c>
      <c r="P177" s="721" t="s">
        <v>459</v>
      </c>
      <c r="R177" s="714">
        <v>48.9</v>
      </c>
      <c r="S177" s="714">
        <v>10374</v>
      </c>
    </row>
    <row r="178" spans="1:19">
      <c r="A178" s="714" t="s">
        <v>654</v>
      </c>
      <c r="B178" s="714">
        <v>2008</v>
      </c>
      <c r="D178" s="722" t="s">
        <v>653</v>
      </c>
      <c r="E178" s="722" t="s">
        <v>1236</v>
      </c>
      <c r="F178" s="714" t="s">
        <v>705</v>
      </c>
      <c r="G178" s="723" t="s">
        <v>1480</v>
      </c>
      <c r="H178" s="714" t="s">
        <v>1511</v>
      </c>
      <c r="I178" s="714" t="s">
        <v>1484</v>
      </c>
      <c r="J178" s="724">
        <v>25</v>
      </c>
      <c r="K178" s="725">
        <v>11.923007081895769</v>
      </c>
      <c r="L178" s="725">
        <v>1</v>
      </c>
      <c r="M178" s="726">
        <f t="shared" si="4"/>
        <v>11.923007081895769</v>
      </c>
      <c r="N178" s="727">
        <f t="shared" si="5"/>
        <v>0.47692028327583075</v>
      </c>
      <c r="O178" s="714" t="s">
        <v>498</v>
      </c>
      <c r="P178" s="721" t="s">
        <v>459</v>
      </c>
      <c r="R178" s="714">
        <v>48.9</v>
      </c>
      <c r="S178" s="714">
        <v>10374</v>
      </c>
    </row>
    <row r="179" spans="1:19">
      <c r="A179" s="714" t="s">
        <v>654</v>
      </c>
      <c r="B179" s="714">
        <v>2008</v>
      </c>
      <c r="D179" s="722" t="s">
        <v>653</v>
      </c>
      <c r="E179" s="722" t="s">
        <v>1236</v>
      </c>
      <c r="F179" s="714" t="s">
        <v>705</v>
      </c>
      <c r="G179" s="723" t="s">
        <v>1480</v>
      </c>
      <c r="H179" s="714" t="s">
        <v>1511</v>
      </c>
      <c r="I179" s="714" t="s">
        <v>1484</v>
      </c>
      <c r="J179" s="724">
        <v>25</v>
      </c>
      <c r="K179" s="725">
        <v>10.314145632830941</v>
      </c>
      <c r="L179" s="725">
        <v>1</v>
      </c>
      <c r="M179" s="726">
        <f t="shared" si="4"/>
        <v>10.314145632830941</v>
      </c>
      <c r="N179" s="727">
        <f t="shared" si="5"/>
        <v>0.41256582531323766</v>
      </c>
      <c r="O179" s="714" t="s">
        <v>498</v>
      </c>
      <c r="P179" s="721" t="s">
        <v>459</v>
      </c>
      <c r="R179" s="714">
        <v>48.9</v>
      </c>
      <c r="S179" s="714">
        <v>10374</v>
      </c>
    </row>
    <row r="180" spans="1:19">
      <c r="A180" s="714" t="s">
        <v>654</v>
      </c>
      <c r="B180" s="714">
        <v>2008</v>
      </c>
      <c r="D180" s="722" t="s">
        <v>653</v>
      </c>
      <c r="E180" s="722" t="s">
        <v>1236</v>
      </c>
      <c r="F180" s="714" t="s">
        <v>705</v>
      </c>
      <c r="G180" s="723" t="s">
        <v>1480</v>
      </c>
      <c r="H180" s="714" t="s">
        <v>1511</v>
      </c>
      <c r="I180" s="714" t="s">
        <v>1484</v>
      </c>
      <c r="J180" s="724">
        <v>25</v>
      </c>
      <c r="K180" s="725">
        <v>9.9237334301797695</v>
      </c>
      <c r="L180" s="725">
        <v>1</v>
      </c>
      <c r="M180" s="726">
        <f t="shared" si="4"/>
        <v>9.9237334301797695</v>
      </c>
      <c r="N180" s="727">
        <f t="shared" si="5"/>
        <v>0.39694933720719078</v>
      </c>
      <c r="O180" s="714" t="s">
        <v>498</v>
      </c>
      <c r="P180" s="721" t="s">
        <v>459</v>
      </c>
      <c r="R180" s="714">
        <v>48.9</v>
      </c>
      <c r="S180" s="714">
        <v>10374</v>
      </c>
    </row>
    <row r="181" spans="1:19">
      <c r="A181" s="714" t="s">
        <v>654</v>
      </c>
      <c r="B181" s="714">
        <v>2008</v>
      </c>
      <c r="D181" s="722" t="s">
        <v>653</v>
      </c>
      <c r="E181" s="722" t="s">
        <v>1236</v>
      </c>
      <c r="F181" s="714" t="s">
        <v>705</v>
      </c>
      <c r="G181" s="723" t="s">
        <v>1480</v>
      </c>
      <c r="H181" s="714" t="s">
        <v>1511</v>
      </c>
      <c r="I181" s="714" t="s">
        <v>1484</v>
      </c>
      <c r="J181" s="724">
        <v>25</v>
      </c>
      <c r="K181" s="725">
        <v>13.021154893771563</v>
      </c>
      <c r="L181" s="725">
        <v>1</v>
      </c>
      <c r="M181" s="726">
        <f t="shared" si="4"/>
        <v>13.021154893771563</v>
      </c>
      <c r="N181" s="727">
        <f t="shared" si="5"/>
        <v>0.52084619575086255</v>
      </c>
      <c r="O181" s="714" t="s">
        <v>498</v>
      </c>
      <c r="P181" s="721" t="s">
        <v>459</v>
      </c>
      <c r="R181" s="714">
        <v>48.9</v>
      </c>
      <c r="S181" s="714">
        <v>10374</v>
      </c>
    </row>
    <row r="182" spans="1:19">
      <c r="A182" s="714" t="s">
        <v>654</v>
      </c>
      <c r="B182" s="714">
        <v>2008</v>
      </c>
      <c r="D182" s="722" t="s">
        <v>653</v>
      </c>
      <c r="E182" s="722" t="s">
        <v>1236</v>
      </c>
      <c r="F182" s="714" t="s">
        <v>705</v>
      </c>
      <c r="G182" s="723" t="s">
        <v>1480</v>
      </c>
      <c r="H182" s="714" t="s">
        <v>1511</v>
      </c>
      <c r="I182" s="714" t="s">
        <v>1484</v>
      </c>
      <c r="J182" s="724">
        <v>25</v>
      </c>
      <c r="K182" s="725">
        <v>11.930270564735789</v>
      </c>
      <c r="L182" s="725">
        <v>1</v>
      </c>
      <c r="M182" s="726">
        <f t="shared" si="4"/>
        <v>11.930270564735789</v>
      </c>
      <c r="N182" s="727">
        <f t="shared" si="5"/>
        <v>0.47721082258943154</v>
      </c>
      <c r="O182" s="714" t="s">
        <v>498</v>
      </c>
      <c r="P182" s="721" t="s">
        <v>459</v>
      </c>
      <c r="R182" s="714">
        <v>48.9</v>
      </c>
      <c r="S182" s="714">
        <v>10374</v>
      </c>
    </row>
    <row r="183" spans="1:19">
      <c r="A183" s="714" t="s">
        <v>654</v>
      </c>
      <c r="B183" s="714">
        <v>2008</v>
      </c>
      <c r="D183" s="722" t="s">
        <v>653</v>
      </c>
      <c r="E183" s="722" t="s">
        <v>1236</v>
      </c>
      <c r="F183" s="714" t="s">
        <v>705</v>
      </c>
      <c r="G183" s="723" t="s">
        <v>1480</v>
      </c>
      <c r="H183" s="714" t="s">
        <v>1511</v>
      </c>
      <c r="I183" s="714" t="s">
        <v>1484</v>
      </c>
      <c r="J183" s="724">
        <v>25</v>
      </c>
      <c r="K183" s="725">
        <v>15.207917196295622</v>
      </c>
      <c r="L183" s="725">
        <v>1</v>
      </c>
      <c r="M183" s="726">
        <f t="shared" si="4"/>
        <v>15.207917196295622</v>
      </c>
      <c r="N183" s="727">
        <f t="shared" si="5"/>
        <v>0.60831668785182491</v>
      </c>
      <c r="O183" s="714" t="s">
        <v>498</v>
      </c>
      <c r="P183" s="721" t="s">
        <v>459</v>
      </c>
      <c r="R183" s="714">
        <v>48.9</v>
      </c>
      <c r="S183" s="714">
        <v>10374</v>
      </c>
    </row>
    <row r="184" spans="1:19">
      <c r="A184" s="714" t="s">
        <v>654</v>
      </c>
      <c r="B184" s="714">
        <v>2008</v>
      </c>
      <c r="D184" s="722" t="s">
        <v>653</v>
      </c>
      <c r="E184" s="722" t="s">
        <v>1236</v>
      </c>
      <c r="F184" s="714" t="s">
        <v>705</v>
      </c>
      <c r="G184" s="723" t="s">
        <v>1480</v>
      </c>
      <c r="H184" s="714" t="s">
        <v>1511</v>
      </c>
      <c r="I184" s="714" t="s">
        <v>1484</v>
      </c>
      <c r="J184" s="724">
        <v>25</v>
      </c>
      <c r="K184" s="725">
        <v>11.923007081895769</v>
      </c>
      <c r="L184" s="725">
        <v>1</v>
      </c>
      <c r="M184" s="726">
        <f t="shared" si="4"/>
        <v>11.923007081895769</v>
      </c>
      <c r="N184" s="727">
        <f t="shared" si="5"/>
        <v>0.47692028327583075</v>
      </c>
      <c r="O184" s="714" t="s">
        <v>498</v>
      </c>
      <c r="P184" s="721" t="s">
        <v>459</v>
      </c>
      <c r="R184" s="714">
        <v>48.9</v>
      </c>
      <c r="S184" s="714">
        <v>10374</v>
      </c>
    </row>
    <row r="185" spans="1:19">
      <c r="A185" s="714" t="s">
        <v>654</v>
      </c>
      <c r="B185" s="714">
        <v>2008</v>
      </c>
      <c r="D185" s="722" t="s">
        <v>653</v>
      </c>
      <c r="E185" s="722" t="s">
        <v>1236</v>
      </c>
      <c r="F185" s="714" t="s">
        <v>705</v>
      </c>
      <c r="G185" s="723" t="s">
        <v>1480</v>
      </c>
      <c r="H185" s="714" t="s">
        <v>1511</v>
      </c>
      <c r="I185" s="714" t="s">
        <v>1484</v>
      </c>
      <c r="J185" s="724">
        <v>25</v>
      </c>
      <c r="K185" s="725">
        <v>13.028872344289086</v>
      </c>
      <c r="L185" s="725">
        <v>1</v>
      </c>
      <c r="M185" s="726">
        <f t="shared" si="4"/>
        <v>13.028872344289086</v>
      </c>
      <c r="N185" s="727">
        <f t="shared" si="5"/>
        <v>0.52115489377156343</v>
      </c>
      <c r="O185" s="714" t="s">
        <v>498</v>
      </c>
      <c r="P185" s="721" t="s">
        <v>459</v>
      </c>
      <c r="R185" s="714">
        <v>48.9</v>
      </c>
      <c r="S185" s="714">
        <v>10374</v>
      </c>
    </row>
    <row r="186" spans="1:19">
      <c r="A186" s="714" t="s">
        <v>654</v>
      </c>
      <c r="B186" s="714">
        <v>2008</v>
      </c>
      <c r="D186" s="722" t="s">
        <v>653</v>
      </c>
      <c r="E186" s="722" t="s">
        <v>1236</v>
      </c>
      <c r="F186" s="714" t="s">
        <v>705</v>
      </c>
      <c r="G186" s="723" t="s">
        <v>1480</v>
      </c>
      <c r="H186" s="714" t="s">
        <v>1511</v>
      </c>
      <c r="I186" s="714" t="s">
        <v>1484</v>
      </c>
      <c r="J186" s="724">
        <v>25</v>
      </c>
      <c r="K186" s="725">
        <v>11.930270564735789</v>
      </c>
      <c r="L186" s="725">
        <v>1</v>
      </c>
      <c r="M186" s="726">
        <f t="shared" si="4"/>
        <v>11.930270564735789</v>
      </c>
      <c r="N186" s="727">
        <f t="shared" si="5"/>
        <v>0.47721082258943154</v>
      </c>
      <c r="O186" s="714" t="s">
        <v>498</v>
      </c>
      <c r="P186" s="721" t="s">
        <v>459</v>
      </c>
      <c r="R186" s="714">
        <v>48.9</v>
      </c>
      <c r="S186" s="714">
        <v>10374</v>
      </c>
    </row>
    <row r="187" spans="1:19">
      <c r="A187" s="714" t="s">
        <v>654</v>
      </c>
      <c r="B187" s="714">
        <v>2008</v>
      </c>
      <c r="D187" s="722" t="s">
        <v>653</v>
      </c>
      <c r="E187" s="722" t="s">
        <v>1236</v>
      </c>
      <c r="F187" s="714" t="s">
        <v>705</v>
      </c>
      <c r="G187" s="723" t="s">
        <v>1480</v>
      </c>
      <c r="H187" s="714" t="s">
        <v>1511</v>
      </c>
      <c r="I187" s="714" t="s">
        <v>1484</v>
      </c>
      <c r="J187" s="724">
        <v>25</v>
      </c>
      <c r="K187" s="725">
        <v>11.930270564735789</v>
      </c>
      <c r="L187" s="725">
        <v>1</v>
      </c>
      <c r="M187" s="726">
        <f t="shared" si="4"/>
        <v>11.930270564735789</v>
      </c>
      <c r="N187" s="727">
        <f t="shared" si="5"/>
        <v>0.47721082258943154</v>
      </c>
      <c r="O187" s="714" t="s">
        <v>498</v>
      </c>
      <c r="P187" s="721" t="s">
        <v>459</v>
      </c>
      <c r="R187" s="714">
        <v>48.9</v>
      </c>
      <c r="S187" s="714">
        <v>10374</v>
      </c>
    </row>
    <row r="188" spans="1:19">
      <c r="A188" s="714" t="s">
        <v>654</v>
      </c>
      <c r="B188" s="714">
        <v>2008</v>
      </c>
      <c r="D188" s="722" t="s">
        <v>653</v>
      </c>
      <c r="E188" s="722" t="s">
        <v>1236</v>
      </c>
      <c r="F188" s="714" t="s">
        <v>705</v>
      </c>
      <c r="G188" s="723" t="s">
        <v>1480</v>
      </c>
      <c r="H188" s="714" t="s">
        <v>1511</v>
      </c>
      <c r="I188" s="714" t="s">
        <v>1484</v>
      </c>
      <c r="J188" s="724">
        <v>25</v>
      </c>
      <c r="K188" s="725">
        <v>13.019792990739058</v>
      </c>
      <c r="L188" s="725">
        <v>1</v>
      </c>
      <c r="M188" s="726">
        <f t="shared" si="4"/>
        <v>13.019792990739058</v>
      </c>
      <c r="N188" s="727">
        <f t="shared" si="5"/>
        <v>0.52079171962956228</v>
      </c>
      <c r="O188" s="714" t="s">
        <v>498</v>
      </c>
      <c r="P188" s="721" t="s">
        <v>459</v>
      </c>
      <c r="R188" s="714">
        <v>48.9</v>
      </c>
      <c r="S188" s="714">
        <v>10374</v>
      </c>
    </row>
    <row r="189" spans="1:19">
      <c r="A189" s="714" t="s">
        <v>654</v>
      </c>
      <c r="B189" s="714">
        <v>2008</v>
      </c>
      <c r="D189" s="722" t="s">
        <v>653</v>
      </c>
      <c r="E189" s="722" t="s">
        <v>1236</v>
      </c>
      <c r="F189" s="714" t="s">
        <v>705</v>
      </c>
      <c r="G189" s="723" t="s">
        <v>1480</v>
      </c>
      <c r="H189" s="714" t="s">
        <v>1511</v>
      </c>
      <c r="I189" s="714" t="s">
        <v>1484</v>
      </c>
      <c r="J189" s="724">
        <v>25</v>
      </c>
      <c r="K189" s="725">
        <v>10.134374432540403</v>
      </c>
      <c r="L189" s="725">
        <v>1</v>
      </c>
      <c r="M189" s="726">
        <f t="shared" si="4"/>
        <v>10.134374432540403</v>
      </c>
      <c r="N189" s="727">
        <f t="shared" si="5"/>
        <v>0.40537497730161609</v>
      </c>
      <c r="O189" s="714" t="s">
        <v>498</v>
      </c>
      <c r="P189" s="721" t="s">
        <v>459</v>
      </c>
      <c r="R189" s="714">
        <v>48.9</v>
      </c>
      <c r="S189" s="714">
        <v>10374</v>
      </c>
    </row>
    <row r="190" spans="1:19">
      <c r="A190" s="714" t="s">
        <v>654</v>
      </c>
      <c r="B190" s="714">
        <v>2008</v>
      </c>
      <c r="D190" s="722" t="s">
        <v>653</v>
      </c>
      <c r="E190" s="722" t="s">
        <v>1236</v>
      </c>
      <c r="F190" s="714" t="s">
        <v>705</v>
      </c>
      <c r="G190" s="723" t="s">
        <v>1480</v>
      </c>
      <c r="H190" s="714" t="s">
        <v>1511</v>
      </c>
      <c r="I190" s="714" t="s">
        <v>1484</v>
      </c>
      <c r="J190" s="724">
        <v>25</v>
      </c>
      <c r="K190" s="725">
        <v>10.895224260032684</v>
      </c>
      <c r="L190" s="725">
        <v>1</v>
      </c>
      <c r="M190" s="726">
        <f t="shared" si="4"/>
        <v>10.895224260032684</v>
      </c>
      <c r="N190" s="727">
        <f t="shared" si="5"/>
        <v>0.43580897040130734</v>
      </c>
      <c r="O190" s="714" t="s">
        <v>498</v>
      </c>
      <c r="P190" s="721" t="s">
        <v>459</v>
      </c>
      <c r="R190" s="714">
        <v>48.9</v>
      </c>
      <c r="S190" s="714">
        <v>10374</v>
      </c>
    </row>
    <row r="191" spans="1:19">
      <c r="A191" s="714" t="s">
        <v>654</v>
      </c>
      <c r="B191" s="714">
        <v>2008</v>
      </c>
      <c r="D191" s="722" t="s">
        <v>653</v>
      </c>
      <c r="E191" s="722" t="s">
        <v>1236</v>
      </c>
      <c r="F191" s="714" t="s">
        <v>705</v>
      </c>
      <c r="G191" s="723" t="s">
        <v>1480</v>
      </c>
      <c r="H191" s="714" t="s">
        <v>1511</v>
      </c>
      <c r="I191" s="714" t="s">
        <v>1484</v>
      </c>
      <c r="J191" s="724">
        <v>25</v>
      </c>
      <c r="K191" s="725">
        <v>8.8886871254766646</v>
      </c>
      <c r="L191" s="725">
        <v>1</v>
      </c>
      <c r="M191" s="726">
        <f t="shared" si="4"/>
        <v>8.8886871254766646</v>
      </c>
      <c r="N191" s="727">
        <f t="shared" si="5"/>
        <v>0.35554748501906658</v>
      </c>
      <c r="O191" s="714" t="s">
        <v>498</v>
      </c>
      <c r="P191" s="721" t="s">
        <v>459</v>
      </c>
      <c r="R191" s="714">
        <v>48.9</v>
      </c>
      <c r="S191" s="714">
        <v>10374</v>
      </c>
    </row>
    <row r="192" spans="1:19">
      <c r="A192" s="714" t="s">
        <v>654</v>
      </c>
      <c r="B192" s="714">
        <v>2008</v>
      </c>
      <c r="D192" s="722" t="s">
        <v>653</v>
      </c>
      <c r="E192" s="722" t="s">
        <v>1236</v>
      </c>
      <c r="F192" s="714" t="s">
        <v>705</v>
      </c>
      <c r="G192" s="723" t="s">
        <v>1480</v>
      </c>
      <c r="H192" s="714" t="s">
        <v>1511</v>
      </c>
      <c r="I192" s="714" t="s">
        <v>1484</v>
      </c>
      <c r="J192" s="724">
        <v>25</v>
      </c>
      <c r="K192" s="725">
        <v>10.270564735790812</v>
      </c>
      <c r="L192" s="725">
        <v>1</v>
      </c>
      <c r="M192" s="726">
        <f t="shared" si="4"/>
        <v>10.270564735790812</v>
      </c>
      <c r="N192" s="727">
        <f t="shared" si="5"/>
        <v>0.41082258943163247</v>
      </c>
      <c r="O192" s="714" t="s">
        <v>498</v>
      </c>
      <c r="P192" s="721" t="s">
        <v>459</v>
      </c>
      <c r="R192" s="714">
        <v>48.9</v>
      </c>
      <c r="S192" s="714">
        <v>10374</v>
      </c>
    </row>
    <row r="193" spans="1:19">
      <c r="A193" s="714" t="s">
        <v>654</v>
      </c>
      <c r="B193" s="714">
        <v>2008</v>
      </c>
      <c r="D193" s="722" t="s">
        <v>653</v>
      </c>
      <c r="E193" s="722" t="s">
        <v>1236</v>
      </c>
      <c r="F193" s="714" t="s">
        <v>705</v>
      </c>
      <c r="G193" s="723" t="s">
        <v>1480</v>
      </c>
      <c r="H193" s="714" t="s">
        <v>1511</v>
      </c>
      <c r="I193" s="714" t="s">
        <v>1484</v>
      </c>
      <c r="J193" s="724">
        <v>25</v>
      </c>
      <c r="K193" s="725">
        <v>11.866715089885599</v>
      </c>
      <c r="L193" s="725">
        <v>1</v>
      </c>
      <c r="M193" s="726">
        <f t="shared" si="4"/>
        <v>11.866715089885599</v>
      </c>
      <c r="N193" s="727">
        <f t="shared" si="5"/>
        <v>0.47466860359542395</v>
      </c>
      <c r="O193" s="714" t="s">
        <v>498</v>
      </c>
      <c r="P193" s="721" t="s">
        <v>459</v>
      </c>
      <c r="R193" s="714">
        <v>48.9</v>
      </c>
      <c r="S193" s="714">
        <v>10374</v>
      </c>
    </row>
    <row r="194" spans="1:19">
      <c r="A194" s="714" t="s">
        <v>654</v>
      </c>
      <c r="B194" s="714">
        <v>2008</v>
      </c>
      <c r="D194" s="722" t="s">
        <v>653</v>
      </c>
      <c r="E194" s="722" t="s">
        <v>1236</v>
      </c>
      <c r="F194" s="714" t="s">
        <v>705</v>
      </c>
      <c r="G194" s="723" t="s">
        <v>1480</v>
      </c>
      <c r="H194" s="714" t="s">
        <v>1511</v>
      </c>
      <c r="I194" s="714" t="s">
        <v>1484</v>
      </c>
      <c r="J194" s="724">
        <v>25</v>
      </c>
      <c r="K194" s="725">
        <v>11.485382240784455</v>
      </c>
      <c r="L194" s="725">
        <v>1</v>
      </c>
      <c r="M194" s="726">
        <f t="shared" si="4"/>
        <v>11.485382240784455</v>
      </c>
      <c r="N194" s="727">
        <f t="shared" si="5"/>
        <v>0.45941528963137818</v>
      </c>
      <c r="O194" s="714" t="s">
        <v>498</v>
      </c>
      <c r="P194" s="721" t="s">
        <v>459</v>
      </c>
      <c r="R194" s="714">
        <v>48.9</v>
      </c>
      <c r="S194" s="714">
        <v>10374</v>
      </c>
    </row>
    <row r="195" spans="1:19">
      <c r="A195" s="714" t="s">
        <v>654</v>
      </c>
      <c r="B195" s="714">
        <v>2008</v>
      </c>
      <c r="D195" s="722" t="s">
        <v>653</v>
      </c>
      <c r="E195" s="722" t="s">
        <v>1236</v>
      </c>
      <c r="F195" s="714" t="s">
        <v>705</v>
      </c>
      <c r="G195" s="723" t="s">
        <v>1480</v>
      </c>
      <c r="H195" s="714" t="s">
        <v>1511</v>
      </c>
      <c r="I195" s="714" t="s">
        <v>1484</v>
      </c>
      <c r="J195" s="724">
        <v>25</v>
      </c>
      <c r="K195" s="725">
        <v>12.021064100236062</v>
      </c>
      <c r="L195" s="725">
        <v>1</v>
      </c>
      <c r="M195" s="726">
        <f t="shared" si="4"/>
        <v>12.021064100236062</v>
      </c>
      <c r="N195" s="727">
        <f t="shared" si="5"/>
        <v>0.48084256400944247</v>
      </c>
      <c r="O195" s="714" t="s">
        <v>498</v>
      </c>
      <c r="P195" s="721" t="s">
        <v>459</v>
      </c>
      <c r="R195" s="714">
        <v>48.9</v>
      </c>
      <c r="S195" s="714">
        <v>10374</v>
      </c>
    </row>
    <row r="196" spans="1:19">
      <c r="A196" s="714" t="s">
        <v>654</v>
      </c>
      <c r="B196" s="714">
        <v>2008</v>
      </c>
      <c r="D196" s="722" t="s">
        <v>653</v>
      </c>
      <c r="E196" s="722" t="s">
        <v>1236</v>
      </c>
      <c r="F196" s="714" t="s">
        <v>705</v>
      </c>
      <c r="G196" s="723" t="s">
        <v>1480</v>
      </c>
      <c r="H196" s="714" t="s">
        <v>1511</v>
      </c>
      <c r="I196" s="714" t="s">
        <v>1484</v>
      </c>
      <c r="J196" s="724">
        <v>30</v>
      </c>
      <c r="K196" s="725">
        <v>13.891410931541673</v>
      </c>
      <c r="L196" s="725">
        <v>1</v>
      </c>
      <c r="M196" s="726">
        <f t="shared" ref="M196:M259" si="6">+K196/L196</f>
        <v>13.891410931541673</v>
      </c>
      <c r="N196" s="727">
        <f t="shared" ref="N196:N259" si="7">+M196/J196</f>
        <v>0.46304703105138911</v>
      </c>
      <c r="O196" s="714" t="s">
        <v>498</v>
      </c>
      <c r="P196" s="721" t="s">
        <v>459</v>
      </c>
      <c r="R196" s="714">
        <v>48.9</v>
      </c>
      <c r="S196" s="714">
        <v>10374</v>
      </c>
    </row>
    <row r="197" spans="1:19">
      <c r="A197" s="714" t="s">
        <v>654</v>
      </c>
      <c r="B197" s="714">
        <v>2008</v>
      </c>
      <c r="D197" s="722" t="s">
        <v>653</v>
      </c>
      <c r="E197" s="722" t="s">
        <v>1236</v>
      </c>
      <c r="F197" s="714" t="s">
        <v>705</v>
      </c>
      <c r="G197" s="723" t="s">
        <v>1480</v>
      </c>
      <c r="H197" s="714" t="s">
        <v>1511</v>
      </c>
      <c r="I197" s="714" t="s">
        <v>1484</v>
      </c>
      <c r="J197" s="724">
        <v>25</v>
      </c>
      <c r="K197" s="725">
        <v>11.4672235336844</v>
      </c>
      <c r="L197" s="725">
        <v>1</v>
      </c>
      <c r="M197" s="726">
        <f t="shared" si="6"/>
        <v>11.4672235336844</v>
      </c>
      <c r="N197" s="727">
        <f t="shared" si="7"/>
        <v>0.45868894134737603</v>
      </c>
      <c r="O197" s="714" t="s">
        <v>498</v>
      </c>
      <c r="P197" s="721" t="s">
        <v>459</v>
      </c>
      <c r="R197" s="714">
        <v>48.9</v>
      </c>
      <c r="S197" s="714">
        <v>10374</v>
      </c>
    </row>
    <row r="198" spans="1:19">
      <c r="A198" s="714" t="s">
        <v>654</v>
      </c>
      <c r="B198" s="714">
        <v>2008</v>
      </c>
      <c r="D198" s="722" t="s">
        <v>653</v>
      </c>
      <c r="E198" s="722" t="s">
        <v>1236</v>
      </c>
      <c r="F198" s="714" t="s">
        <v>705</v>
      </c>
      <c r="G198" s="723" t="s">
        <v>1480</v>
      </c>
      <c r="H198" s="714" t="s">
        <v>1511</v>
      </c>
      <c r="I198" s="714" t="s">
        <v>1484</v>
      </c>
      <c r="J198" s="724">
        <v>25</v>
      </c>
      <c r="K198" s="725">
        <v>10.459415289631377</v>
      </c>
      <c r="L198" s="725">
        <v>1</v>
      </c>
      <c r="M198" s="726">
        <f t="shared" si="6"/>
        <v>10.459415289631377</v>
      </c>
      <c r="N198" s="727">
        <f t="shared" si="7"/>
        <v>0.41837661158525508</v>
      </c>
      <c r="O198" s="714" t="s">
        <v>498</v>
      </c>
      <c r="P198" s="721" t="s">
        <v>459</v>
      </c>
      <c r="R198" s="714">
        <v>48.9</v>
      </c>
      <c r="S198" s="714">
        <v>10374</v>
      </c>
    </row>
    <row r="199" spans="1:19">
      <c r="A199" s="714" t="s">
        <v>654</v>
      </c>
      <c r="B199" s="714">
        <v>2008</v>
      </c>
      <c r="D199" s="722" t="s">
        <v>653</v>
      </c>
      <c r="E199" s="722" t="s">
        <v>1236</v>
      </c>
      <c r="F199" s="714" t="s">
        <v>705</v>
      </c>
      <c r="G199" s="723" t="s">
        <v>1480</v>
      </c>
      <c r="H199" s="714" t="s">
        <v>1511</v>
      </c>
      <c r="I199" s="714" t="s">
        <v>1484</v>
      </c>
      <c r="J199" s="724">
        <v>25</v>
      </c>
      <c r="K199" s="725">
        <v>11.923007081895769</v>
      </c>
      <c r="L199" s="725">
        <v>1</v>
      </c>
      <c r="M199" s="726">
        <f t="shared" si="6"/>
        <v>11.923007081895769</v>
      </c>
      <c r="N199" s="727">
        <f t="shared" si="7"/>
        <v>0.47692028327583075</v>
      </c>
      <c r="O199" s="714" t="s">
        <v>498</v>
      </c>
      <c r="P199" s="721" t="s">
        <v>459</v>
      </c>
      <c r="R199" s="714">
        <v>48.9</v>
      </c>
      <c r="S199" s="714">
        <v>10374</v>
      </c>
    </row>
    <row r="200" spans="1:19">
      <c r="A200" s="714" t="s">
        <v>654</v>
      </c>
      <c r="B200" s="714">
        <v>2008</v>
      </c>
      <c r="D200" s="722" t="s">
        <v>653</v>
      </c>
      <c r="E200" s="722" t="s">
        <v>1236</v>
      </c>
      <c r="F200" s="714" t="s">
        <v>705</v>
      </c>
      <c r="G200" s="723" t="s">
        <v>1480</v>
      </c>
      <c r="H200" s="714" t="s">
        <v>1511</v>
      </c>
      <c r="I200" s="714" t="s">
        <v>1484</v>
      </c>
      <c r="J200" s="724">
        <v>25</v>
      </c>
      <c r="K200" s="725">
        <v>11.923007081895769</v>
      </c>
      <c r="L200" s="725">
        <v>1</v>
      </c>
      <c r="M200" s="726">
        <f t="shared" si="6"/>
        <v>11.923007081895769</v>
      </c>
      <c r="N200" s="727">
        <f t="shared" si="7"/>
        <v>0.47692028327583075</v>
      </c>
      <c r="O200" s="714" t="s">
        <v>498</v>
      </c>
      <c r="P200" s="721" t="s">
        <v>459</v>
      </c>
      <c r="R200" s="714">
        <v>48.9</v>
      </c>
      <c r="S200" s="714">
        <v>10374</v>
      </c>
    </row>
    <row r="201" spans="1:19">
      <c r="A201" s="714" t="s">
        <v>654</v>
      </c>
      <c r="B201" s="714">
        <v>2008</v>
      </c>
      <c r="D201" s="722" t="s">
        <v>653</v>
      </c>
      <c r="E201" s="722" t="s">
        <v>1236</v>
      </c>
      <c r="F201" s="714" t="s">
        <v>705</v>
      </c>
      <c r="G201" s="723" t="s">
        <v>1480</v>
      </c>
      <c r="H201" s="714" t="s">
        <v>1511</v>
      </c>
      <c r="I201" s="714" t="s">
        <v>1484</v>
      </c>
      <c r="J201" s="724">
        <v>25</v>
      </c>
      <c r="K201" s="725">
        <v>9.8510986017795528</v>
      </c>
      <c r="L201" s="725">
        <v>1</v>
      </c>
      <c r="M201" s="726">
        <f t="shared" si="6"/>
        <v>9.8510986017795528</v>
      </c>
      <c r="N201" s="727">
        <f t="shared" si="7"/>
        <v>0.3940439440711821</v>
      </c>
      <c r="O201" s="714" t="s">
        <v>498</v>
      </c>
      <c r="P201" s="721" t="s">
        <v>459</v>
      </c>
      <c r="R201" s="714">
        <v>48.9</v>
      </c>
      <c r="S201" s="714">
        <v>10374</v>
      </c>
    </row>
    <row r="202" spans="1:19">
      <c r="A202" s="714" t="s">
        <v>654</v>
      </c>
      <c r="B202" s="714">
        <v>2008</v>
      </c>
      <c r="D202" s="722" t="s">
        <v>653</v>
      </c>
      <c r="E202" s="722" t="s">
        <v>1236</v>
      </c>
      <c r="F202" s="714" t="s">
        <v>705</v>
      </c>
      <c r="G202" s="723" t="s">
        <v>1480</v>
      </c>
      <c r="H202" s="714" t="s">
        <v>1511</v>
      </c>
      <c r="I202" s="714" t="s">
        <v>1484</v>
      </c>
      <c r="J202" s="724">
        <v>25</v>
      </c>
      <c r="K202" s="725">
        <v>8.8977664790266928</v>
      </c>
      <c r="L202" s="725">
        <v>1</v>
      </c>
      <c r="M202" s="726">
        <f t="shared" si="6"/>
        <v>8.8977664790266928</v>
      </c>
      <c r="N202" s="727">
        <f t="shared" si="7"/>
        <v>0.35591065916106773</v>
      </c>
      <c r="O202" s="714" t="s">
        <v>498</v>
      </c>
      <c r="P202" s="721" t="s">
        <v>459</v>
      </c>
      <c r="R202" s="714">
        <v>48.9</v>
      </c>
      <c r="S202" s="714">
        <v>10374</v>
      </c>
    </row>
    <row r="203" spans="1:19">
      <c r="A203" s="714" t="s">
        <v>654</v>
      </c>
      <c r="B203" s="714">
        <v>2008</v>
      </c>
      <c r="D203" s="722" t="s">
        <v>653</v>
      </c>
      <c r="E203" s="722" t="s">
        <v>1236</v>
      </c>
      <c r="F203" s="714" t="s">
        <v>705</v>
      </c>
      <c r="G203" s="723" t="s">
        <v>1480</v>
      </c>
      <c r="H203" s="714" t="s">
        <v>1511</v>
      </c>
      <c r="I203" s="714" t="s">
        <v>1484</v>
      </c>
      <c r="J203" s="724">
        <v>25</v>
      </c>
      <c r="K203" s="725">
        <v>10.459415289631377</v>
      </c>
      <c r="L203" s="725">
        <v>1</v>
      </c>
      <c r="M203" s="726">
        <f t="shared" si="6"/>
        <v>10.459415289631377</v>
      </c>
      <c r="N203" s="727">
        <f t="shared" si="7"/>
        <v>0.41837661158525508</v>
      </c>
      <c r="O203" s="714" t="s">
        <v>498</v>
      </c>
      <c r="P203" s="721" t="s">
        <v>459</v>
      </c>
      <c r="R203" s="714">
        <v>48.9</v>
      </c>
      <c r="S203" s="714">
        <v>10374</v>
      </c>
    </row>
    <row r="204" spans="1:19">
      <c r="A204" s="714" t="s">
        <v>654</v>
      </c>
      <c r="B204" s="714">
        <v>2008</v>
      </c>
      <c r="D204" s="722" t="s">
        <v>653</v>
      </c>
      <c r="E204" s="722" t="s">
        <v>1236</v>
      </c>
      <c r="F204" s="714" t="s">
        <v>705</v>
      </c>
      <c r="G204" s="723" t="s">
        <v>1480</v>
      </c>
      <c r="H204" s="714" t="s">
        <v>1511</v>
      </c>
      <c r="I204" s="714" t="s">
        <v>1484</v>
      </c>
      <c r="J204" s="724">
        <v>25</v>
      </c>
      <c r="K204" s="725">
        <v>11.294715816233884</v>
      </c>
      <c r="L204" s="725">
        <v>1</v>
      </c>
      <c r="M204" s="726">
        <f t="shared" si="6"/>
        <v>11.294715816233884</v>
      </c>
      <c r="N204" s="727">
        <f t="shared" si="7"/>
        <v>0.45178863264935537</v>
      </c>
      <c r="O204" s="714" t="s">
        <v>498</v>
      </c>
      <c r="P204" s="721" t="s">
        <v>459</v>
      </c>
      <c r="R204" s="714">
        <v>48.9</v>
      </c>
      <c r="S204" s="714">
        <v>10374</v>
      </c>
    </row>
    <row r="205" spans="1:19">
      <c r="A205" s="714" t="s">
        <v>654</v>
      </c>
      <c r="B205" s="714">
        <v>2008</v>
      </c>
      <c r="D205" s="722" t="s">
        <v>653</v>
      </c>
      <c r="E205" s="722" t="s">
        <v>1236</v>
      </c>
      <c r="F205" s="714" t="s">
        <v>705</v>
      </c>
      <c r="G205" s="723" t="s">
        <v>1480</v>
      </c>
      <c r="H205" s="714" t="s">
        <v>1511</v>
      </c>
      <c r="I205" s="714" t="s">
        <v>1484</v>
      </c>
      <c r="J205" s="724">
        <v>25</v>
      </c>
      <c r="K205" s="725">
        <v>9.9818412928999454</v>
      </c>
      <c r="L205" s="725">
        <v>1</v>
      </c>
      <c r="M205" s="726">
        <f t="shared" si="6"/>
        <v>9.9818412928999454</v>
      </c>
      <c r="N205" s="727">
        <f t="shared" si="7"/>
        <v>0.39927365171599782</v>
      </c>
      <c r="O205" s="714" t="s">
        <v>498</v>
      </c>
      <c r="P205" s="721" t="s">
        <v>459</v>
      </c>
      <c r="R205" s="714">
        <v>48.9</v>
      </c>
      <c r="S205" s="714">
        <v>10374</v>
      </c>
    </row>
    <row r="206" spans="1:19">
      <c r="A206" s="714" t="s">
        <v>654</v>
      </c>
      <c r="B206" s="714">
        <v>2008</v>
      </c>
      <c r="D206" s="722" t="s">
        <v>653</v>
      </c>
      <c r="E206" s="722" t="s">
        <v>1236</v>
      </c>
      <c r="F206" s="714" t="s">
        <v>705</v>
      </c>
      <c r="G206" s="723" t="s">
        <v>1480</v>
      </c>
      <c r="H206" s="714" t="s">
        <v>1511</v>
      </c>
      <c r="I206" s="714" t="s">
        <v>1484</v>
      </c>
      <c r="J206" s="724">
        <v>25</v>
      </c>
      <c r="K206" s="725">
        <v>11.923007081895769</v>
      </c>
      <c r="L206" s="725">
        <v>1</v>
      </c>
      <c r="M206" s="726">
        <f t="shared" si="6"/>
        <v>11.923007081895769</v>
      </c>
      <c r="N206" s="727">
        <f t="shared" si="7"/>
        <v>0.47692028327583075</v>
      </c>
      <c r="O206" s="714" t="s">
        <v>498</v>
      </c>
      <c r="P206" s="721" t="s">
        <v>459</v>
      </c>
      <c r="R206" s="714">
        <v>48.9</v>
      </c>
      <c r="S206" s="714">
        <v>10374</v>
      </c>
    </row>
    <row r="207" spans="1:19">
      <c r="A207" s="714" t="s">
        <v>654</v>
      </c>
      <c r="B207" s="714">
        <v>2008</v>
      </c>
      <c r="D207" s="722" t="s">
        <v>653</v>
      </c>
      <c r="E207" s="722" t="s">
        <v>1236</v>
      </c>
      <c r="F207" s="714" t="s">
        <v>705</v>
      </c>
      <c r="G207" s="723" t="s">
        <v>1480</v>
      </c>
      <c r="H207" s="714" t="s">
        <v>1511</v>
      </c>
      <c r="I207" s="714" t="s">
        <v>1484</v>
      </c>
      <c r="J207" s="724">
        <v>25</v>
      </c>
      <c r="K207" s="725">
        <v>11.923007081895769</v>
      </c>
      <c r="L207" s="725">
        <v>1</v>
      </c>
      <c r="M207" s="726">
        <f t="shared" si="6"/>
        <v>11.923007081895769</v>
      </c>
      <c r="N207" s="727">
        <f t="shared" si="7"/>
        <v>0.47692028327583075</v>
      </c>
      <c r="O207" s="714" t="s">
        <v>498</v>
      </c>
      <c r="P207" s="721" t="s">
        <v>459</v>
      </c>
      <c r="R207" s="714">
        <v>48.9</v>
      </c>
      <c r="S207" s="714">
        <v>10374</v>
      </c>
    </row>
    <row r="208" spans="1:19">
      <c r="A208" s="714" t="s">
        <v>654</v>
      </c>
      <c r="B208" s="714">
        <v>2008</v>
      </c>
      <c r="D208" s="722" t="s">
        <v>653</v>
      </c>
      <c r="E208" s="722" t="s">
        <v>1236</v>
      </c>
      <c r="F208" s="714" t="s">
        <v>705</v>
      </c>
      <c r="G208" s="723" t="s">
        <v>1480</v>
      </c>
      <c r="H208" s="714" t="s">
        <v>1511</v>
      </c>
      <c r="I208" s="714" t="s">
        <v>1484</v>
      </c>
      <c r="J208" s="724">
        <v>25</v>
      </c>
      <c r="K208" s="725">
        <v>11.921191211185763</v>
      </c>
      <c r="L208" s="725">
        <v>1</v>
      </c>
      <c r="M208" s="726">
        <f t="shared" si="6"/>
        <v>11.921191211185763</v>
      </c>
      <c r="N208" s="727">
        <f t="shared" si="7"/>
        <v>0.47684764844743049</v>
      </c>
      <c r="O208" s="714" t="s">
        <v>498</v>
      </c>
      <c r="P208" s="721" t="s">
        <v>459</v>
      </c>
      <c r="R208" s="714">
        <v>48.9</v>
      </c>
      <c r="S208" s="714">
        <v>10374</v>
      </c>
    </row>
    <row r="209" spans="1:19">
      <c r="A209" s="714" t="s">
        <v>654</v>
      </c>
      <c r="B209" s="714">
        <v>2008</v>
      </c>
      <c r="D209" s="722" t="s">
        <v>653</v>
      </c>
      <c r="E209" s="722" t="s">
        <v>1236</v>
      </c>
      <c r="F209" s="714" t="s">
        <v>705</v>
      </c>
      <c r="G209" s="723" t="s">
        <v>1480</v>
      </c>
      <c r="H209" s="714" t="s">
        <v>1511</v>
      </c>
      <c r="I209" s="714" t="s">
        <v>1484</v>
      </c>
      <c r="J209" s="724">
        <v>25</v>
      </c>
      <c r="K209" s="725">
        <v>9.6767750136190287</v>
      </c>
      <c r="L209" s="725">
        <v>1</v>
      </c>
      <c r="M209" s="726">
        <f t="shared" si="6"/>
        <v>9.6767750136190287</v>
      </c>
      <c r="N209" s="727">
        <f t="shared" si="7"/>
        <v>0.38707100054476112</v>
      </c>
      <c r="O209" s="714" t="s">
        <v>498</v>
      </c>
      <c r="P209" s="721" t="s">
        <v>459</v>
      </c>
      <c r="R209" s="714">
        <v>48.9</v>
      </c>
      <c r="S209" s="714">
        <v>10374</v>
      </c>
    </row>
    <row r="210" spans="1:19">
      <c r="A210" s="721" t="s">
        <v>570</v>
      </c>
      <c r="B210" s="714">
        <v>2008</v>
      </c>
      <c r="D210" s="722" t="s">
        <v>569</v>
      </c>
      <c r="E210" s="722" t="s">
        <v>1512</v>
      </c>
      <c r="F210" s="714" t="s">
        <v>705</v>
      </c>
      <c r="G210" s="723" t="s">
        <v>1480</v>
      </c>
      <c r="H210" s="714" t="s">
        <v>1513</v>
      </c>
      <c r="I210" s="714" t="s">
        <v>1484</v>
      </c>
      <c r="J210" s="724">
        <v>14</v>
      </c>
      <c r="K210" s="725">
        <v>6.1467223533684399</v>
      </c>
      <c r="L210" s="725">
        <v>1</v>
      </c>
      <c r="M210" s="726">
        <f t="shared" si="6"/>
        <v>6.1467223533684399</v>
      </c>
      <c r="N210" s="727">
        <f t="shared" si="7"/>
        <v>0.43905159666917426</v>
      </c>
      <c r="O210" s="714" t="s">
        <v>498</v>
      </c>
      <c r="P210" s="721" t="s">
        <v>1514</v>
      </c>
      <c r="R210" s="714">
        <v>48.9</v>
      </c>
      <c r="S210" s="714">
        <v>10374</v>
      </c>
    </row>
    <row r="211" spans="1:19">
      <c r="A211" s="721" t="s">
        <v>570</v>
      </c>
      <c r="B211" s="714">
        <v>2008</v>
      </c>
      <c r="D211" s="722" t="s">
        <v>570</v>
      </c>
      <c r="E211" s="722" t="s">
        <v>1515</v>
      </c>
      <c r="F211" s="714" t="s">
        <v>705</v>
      </c>
      <c r="G211" s="723" t="s">
        <v>1480</v>
      </c>
      <c r="H211" s="714" t="s">
        <v>1513</v>
      </c>
      <c r="I211" s="714" t="s">
        <v>1484</v>
      </c>
      <c r="J211" s="724">
        <v>30</v>
      </c>
      <c r="K211" s="725">
        <v>5.6745959687670231</v>
      </c>
      <c r="L211" s="725">
        <v>1</v>
      </c>
      <c r="M211" s="726">
        <f t="shared" si="6"/>
        <v>5.6745959687670231</v>
      </c>
      <c r="N211" s="727">
        <f t="shared" si="7"/>
        <v>0.18915319895890076</v>
      </c>
      <c r="O211" s="714" t="s">
        <v>498</v>
      </c>
      <c r="P211" s="721" t="s">
        <v>1514</v>
      </c>
      <c r="R211" s="714">
        <v>48.9</v>
      </c>
      <c r="S211" s="714">
        <v>10374</v>
      </c>
    </row>
    <row r="212" spans="1:19">
      <c r="A212" s="721" t="s">
        <v>570</v>
      </c>
      <c r="B212" s="714">
        <v>2008</v>
      </c>
      <c r="D212" s="722" t="s">
        <v>569</v>
      </c>
      <c r="E212" s="722" t="s">
        <v>1512</v>
      </c>
      <c r="F212" s="714" t="s">
        <v>705</v>
      </c>
      <c r="G212" s="723" t="s">
        <v>1480</v>
      </c>
      <c r="H212" s="714" t="s">
        <v>1513</v>
      </c>
      <c r="I212" s="714" t="s">
        <v>1484</v>
      </c>
      <c r="J212" s="724">
        <v>14</v>
      </c>
      <c r="K212" s="725">
        <v>6.5825313237697474</v>
      </c>
      <c r="L212" s="725">
        <v>1</v>
      </c>
      <c r="M212" s="726">
        <f t="shared" si="6"/>
        <v>6.5825313237697474</v>
      </c>
      <c r="N212" s="727">
        <f t="shared" si="7"/>
        <v>0.47018080884069624</v>
      </c>
      <c r="O212" s="714" t="s">
        <v>498</v>
      </c>
      <c r="P212" s="721" t="s">
        <v>1514</v>
      </c>
      <c r="R212" s="714">
        <v>48.9</v>
      </c>
      <c r="S212" s="714">
        <v>10374</v>
      </c>
    </row>
    <row r="213" spans="1:19">
      <c r="A213" s="721" t="s">
        <v>570</v>
      </c>
      <c r="B213" s="714">
        <v>2008</v>
      </c>
      <c r="D213" s="722" t="s">
        <v>570</v>
      </c>
      <c r="E213" s="722" t="s">
        <v>1487</v>
      </c>
      <c r="F213" s="714" t="s">
        <v>705</v>
      </c>
      <c r="G213" s="723" t="s">
        <v>1480</v>
      </c>
      <c r="H213" s="714" t="s">
        <v>1513</v>
      </c>
      <c r="I213" s="714" t="s">
        <v>1484</v>
      </c>
      <c r="J213" s="724">
        <v>30</v>
      </c>
      <c r="K213" s="725">
        <v>7.6266569820228796</v>
      </c>
      <c r="L213" s="725">
        <v>1</v>
      </c>
      <c r="M213" s="726">
        <f t="shared" si="6"/>
        <v>7.6266569820228796</v>
      </c>
      <c r="N213" s="727">
        <f t="shared" si="7"/>
        <v>0.25422189940076267</v>
      </c>
      <c r="O213" s="714" t="s">
        <v>498</v>
      </c>
      <c r="P213" s="721" t="s">
        <v>1514</v>
      </c>
      <c r="R213" s="714">
        <v>48.9</v>
      </c>
      <c r="S213" s="714">
        <v>10374</v>
      </c>
    </row>
    <row r="214" spans="1:19">
      <c r="A214" s="721" t="s">
        <v>570</v>
      </c>
      <c r="B214" s="714">
        <v>2008</v>
      </c>
      <c r="D214" s="722" t="s">
        <v>569</v>
      </c>
      <c r="E214" s="722" t="s">
        <v>1512</v>
      </c>
      <c r="F214" s="714" t="s">
        <v>705</v>
      </c>
      <c r="G214" s="723" t="s">
        <v>1480</v>
      </c>
      <c r="H214" s="714" t="s">
        <v>1513</v>
      </c>
      <c r="I214" s="714" t="s">
        <v>1484</v>
      </c>
      <c r="J214" s="724">
        <v>14</v>
      </c>
      <c r="K214" s="725">
        <v>7.7356092246232064</v>
      </c>
      <c r="L214" s="725">
        <v>1</v>
      </c>
      <c r="M214" s="726">
        <f t="shared" si="6"/>
        <v>7.7356092246232064</v>
      </c>
      <c r="N214" s="727">
        <f t="shared" si="7"/>
        <v>0.55254351604451479</v>
      </c>
      <c r="O214" s="714" t="s">
        <v>498</v>
      </c>
      <c r="P214" s="721" t="s">
        <v>1514</v>
      </c>
      <c r="R214" s="714">
        <v>48.9</v>
      </c>
      <c r="S214" s="714">
        <v>10374</v>
      </c>
    </row>
    <row r="215" spans="1:19">
      <c r="A215" s="721" t="s">
        <v>570</v>
      </c>
      <c r="B215" s="714">
        <v>2008</v>
      </c>
      <c r="D215" s="722" t="s">
        <v>570</v>
      </c>
      <c r="E215" s="722" t="s">
        <v>1515</v>
      </c>
      <c r="F215" s="714" t="s">
        <v>705</v>
      </c>
      <c r="G215" s="723" t="s">
        <v>1480</v>
      </c>
      <c r="H215" s="714" t="s">
        <v>1513</v>
      </c>
      <c r="I215" s="714" t="s">
        <v>1484</v>
      </c>
      <c r="J215" s="724">
        <v>30</v>
      </c>
      <c r="K215" s="725">
        <v>6.8095151625204275</v>
      </c>
      <c r="L215" s="725">
        <v>1</v>
      </c>
      <c r="M215" s="726">
        <f t="shared" si="6"/>
        <v>6.8095151625204275</v>
      </c>
      <c r="N215" s="727">
        <f t="shared" si="7"/>
        <v>0.22698383875068093</v>
      </c>
      <c r="O215" s="714" t="s">
        <v>498</v>
      </c>
      <c r="P215" s="721" t="s">
        <v>1514</v>
      </c>
      <c r="R215" s="714">
        <v>48.9</v>
      </c>
      <c r="S215" s="714">
        <v>10374</v>
      </c>
    </row>
    <row r="216" spans="1:19">
      <c r="A216" s="721" t="s">
        <v>570</v>
      </c>
      <c r="B216" s="714">
        <v>2008</v>
      </c>
      <c r="D216" s="722" t="s">
        <v>569</v>
      </c>
      <c r="E216" s="722" t="s">
        <v>1512</v>
      </c>
      <c r="F216" s="714" t="s">
        <v>705</v>
      </c>
      <c r="G216" s="723" t="s">
        <v>1480</v>
      </c>
      <c r="H216" s="714" t="s">
        <v>1513</v>
      </c>
      <c r="I216" s="714" t="s">
        <v>1484</v>
      </c>
      <c r="J216" s="724">
        <v>14</v>
      </c>
      <c r="K216" s="725">
        <v>6.1939349918285815</v>
      </c>
      <c r="L216" s="725">
        <v>1</v>
      </c>
      <c r="M216" s="726">
        <f t="shared" si="6"/>
        <v>6.1939349918285815</v>
      </c>
      <c r="N216" s="727">
        <f t="shared" si="7"/>
        <v>0.44242392798775582</v>
      </c>
      <c r="O216" s="714" t="s">
        <v>498</v>
      </c>
      <c r="P216" s="721" t="s">
        <v>1514</v>
      </c>
      <c r="R216" s="714">
        <v>48.9</v>
      </c>
      <c r="S216" s="714">
        <v>10374</v>
      </c>
    </row>
    <row r="217" spans="1:19">
      <c r="A217" s="721" t="s">
        <v>570</v>
      </c>
      <c r="B217" s="714">
        <v>2008</v>
      </c>
      <c r="D217" s="722" t="s">
        <v>570</v>
      </c>
      <c r="E217" s="722" t="s">
        <v>732</v>
      </c>
      <c r="F217" s="714" t="s">
        <v>705</v>
      </c>
      <c r="G217" s="723" t="s">
        <v>1480</v>
      </c>
      <c r="H217" s="714" t="s">
        <v>1513</v>
      </c>
      <c r="I217" s="714" t="s">
        <v>402</v>
      </c>
      <c r="J217" s="724">
        <v>30</v>
      </c>
      <c r="K217" s="725">
        <v>3.4937352460504809</v>
      </c>
      <c r="L217" s="725">
        <v>1</v>
      </c>
      <c r="M217" s="726">
        <f t="shared" si="6"/>
        <v>3.4937352460504809</v>
      </c>
      <c r="N217" s="727">
        <f t="shared" si="7"/>
        <v>0.11645784153501602</v>
      </c>
      <c r="O217" s="714" t="s">
        <v>498</v>
      </c>
      <c r="P217" s="721" t="s">
        <v>1514</v>
      </c>
      <c r="R217" s="714">
        <v>48.9</v>
      </c>
      <c r="S217" s="714">
        <v>10374</v>
      </c>
    </row>
    <row r="218" spans="1:19">
      <c r="A218" s="721" t="s">
        <v>570</v>
      </c>
      <c r="B218" s="714">
        <v>2008</v>
      </c>
      <c r="D218" s="722" t="s">
        <v>570</v>
      </c>
      <c r="E218" s="722" t="s">
        <v>1487</v>
      </c>
      <c r="F218" s="714" t="s">
        <v>705</v>
      </c>
      <c r="G218" s="723" t="s">
        <v>1480</v>
      </c>
      <c r="H218" s="714" t="s">
        <v>1513</v>
      </c>
      <c r="I218" s="714" t="s">
        <v>1484</v>
      </c>
      <c r="J218" s="724">
        <v>30</v>
      </c>
      <c r="K218" s="725">
        <v>9.266388233157798</v>
      </c>
      <c r="L218" s="725">
        <v>1</v>
      </c>
      <c r="M218" s="726">
        <f t="shared" si="6"/>
        <v>9.266388233157798</v>
      </c>
      <c r="N218" s="727">
        <f t="shared" si="7"/>
        <v>0.30887960777192658</v>
      </c>
      <c r="O218" s="714" t="s">
        <v>498</v>
      </c>
      <c r="P218" s="721" t="s">
        <v>1514</v>
      </c>
      <c r="R218" s="714">
        <v>48.9</v>
      </c>
      <c r="S218" s="714">
        <v>10374</v>
      </c>
    </row>
    <row r="219" spans="1:19">
      <c r="A219" s="721" t="s">
        <v>570</v>
      </c>
      <c r="B219" s="714">
        <v>2008</v>
      </c>
      <c r="D219" s="722" t="s">
        <v>569</v>
      </c>
      <c r="E219" s="722" t="s">
        <v>1512</v>
      </c>
      <c r="F219" s="714" t="s">
        <v>705</v>
      </c>
      <c r="G219" s="723" t="s">
        <v>1480</v>
      </c>
      <c r="H219" s="714" t="s">
        <v>1513</v>
      </c>
      <c r="I219" s="714" t="s">
        <v>1484</v>
      </c>
      <c r="J219" s="724">
        <v>14</v>
      </c>
      <c r="K219" s="725">
        <v>6.4826584347194478</v>
      </c>
      <c r="L219" s="725">
        <v>1</v>
      </c>
      <c r="M219" s="726">
        <f t="shared" si="6"/>
        <v>6.4826584347194478</v>
      </c>
      <c r="N219" s="727">
        <f t="shared" si="7"/>
        <v>0.46304703105138911</v>
      </c>
      <c r="O219" s="714" t="s">
        <v>498</v>
      </c>
      <c r="P219" s="721" t="s">
        <v>1514</v>
      </c>
      <c r="R219" s="714">
        <v>48.9</v>
      </c>
      <c r="S219" s="714">
        <v>10374</v>
      </c>
    </row>
    <row r="220" spans="1:19">
      <c r="A220" s="721" t="s">
        <v>570</v>
      </c>
      <c r="B220" s="714">
        <v>2008</v>
      </c>
      <c r="D220" s="722" t="s">
        <v>570</v>
      </c>
      <c r="E220" s="728" t="s">
        <v>1516</v>
      </c>
      <c r="F220" s="714" t="s">
        <v>705</v>
      </c>
      <c r="G220" s="723" t="s">
        <v>1480</v>
      </c>
      <c r="H220" s="714" t="s">
        <v>1513</v>
      </c>
      <c r="I220" s="714" t="s">
        <v>1484</v>
      </c>
      <c r="J220" s="724">
        <v>30</v>
      </c>
      <c r="K220" s="725">
        <v>5.447612130016342</v>
      </c>
      <c r="L220" s="725">
        <v>1</v>
      </c>
      <c r="M220" s="726">
        <f t="shared" si="6"/>
        <v>5.447612130016342</v>
      </c>
      <c r="N220" s="727">
        <f t="shared" si="7"/>
        <v>0.18158707100054475</v>
      </c>
      <c r="O220" s="714" t="s">
        <v>498</v>
      </c>
      <c r="P220" s="721" t="s">
        <v>1514</v>
      </c>
      <c r="R220" s="714">
        <v>48.9</v>
      </c>
      <c r="S220" s="714">
        <v>10374</v>
      </c>
    </row>
    <row r="221" spans="1:19">
      <c r="A221" s="721" t="s">
        <v>570</v>
      </c>
      <c r="B221" s="714">
        <v>2008</v>
      </c>
      <c r="D221" s="722" t="s">
        <v>569</v>
      </c>
      <c r="E221" s="722" t="s">
        <v>1512</v>
      </c>
      <c r="F221" s="714" t="s">
        <v>705</v>
      </c>
      <c r="G221" s="723" t="s">
        <v>1480</v>
      </c>
      <c r="H221" s="714" t="s">
        <v>1513</v>
      </c>
      <c r="I221" s="714" t="s">
        <v>1484</v>
      </c>
      <c r="J221" s="724">
        <v>14</v>
      </c>
      <c r="K221" s="725">
        <v>6.5825313237697474</v>
      </c>
      <c r="L221" s="725">
        <v>1</v>
      </c>
      <c r="M221" s="726">
        <f t="shared" si="6"/>
        <v>6.5825313237697474</v>
      </c>
      <c r="N221" s="727">
        <f t="shared" si="7"/>
        <v>0.47018080884069624</v>
      </c>
      <c r="O221" s="714" t="s">
        <v>498</v>
      </c>
      <c r="P221" s="721" t="s">
        <v>1514</v>
      </c>
      <c r="R221" s="714">
        <v>48.9</v>
      </c>
      <c r="S221" s="714">
        <v>10374</v>
      </c>
    </row>
    <row r="222" spans="1:19">
      <c r="A222" s="721" t="s">
        <v>570</v>
      </c>
      <c r="B222" s="714">
        <v>2008</v>
      </c>
      <c r="D222" s="722" t="s">
        <v>570</v>
      </c>
      <c r="E222" s="722" t="s">
        <v>732</v>
      </c>
      <c r="F222" s="714" t="s">
        <v>705</v>
      </c>
      <c r="G222" s="723" t="s">
        <v>1480</v>
      </c>
      <c r="H222" s="714" t="s">
        <v>1513</v>
      </c>
      <c r="I222" s="714" t="s">
        <v>402</v>
      </c>
      <c r="J222" s="724">
        <v>30</v>
      </c>
      <c r="K222" s="725">
        <v>3.4683130561104045</v>
      </c>
      <c r="L222" s="725">
        <v>1</v>
      </c>
      <c r="M222" s="726">
        <f t="shared" si="6"/>
        <v>3.4683130561104045</v>
      </c>
      <c r="N222" s="727">
        <f t="shared" si="7"/>
        <v>0.11561043520368015</v>
      </c>
      <c r="O222" s="714" t="s">
        <v>498</v>
      </c>
      <c r="P222" s="721" t="s">
        <v>1514</v>
      </c>
      <c r="R222" s="714">
        <v>48.9</v>
      </c>
      <c r="S222" s="714">
        <v>10374</v>
      </c>
    </row>
    <row r="223" spans="1:19">
      <c r="A223" s="721" t="s">
        <v>570</v>
      </c>
      <c r="B223" s="714">
        <v>2008</v>
      </c>
      <c r="D223" s="722" t="s">
        <v>569</v>
      </c>
      <c r="E223" s="722" t="s">
        <v>1512</v>
      </c>
      <c r="F223" s="714" t="s">
        <v>705</v>
      </c>
      <c r="G223" s="723" t="s">
        <v>1480</v>
      </c>
      <c r="H223" s="714" t="s">
        <v>1513</v>
      </c>
      <c r="I223" s="714" t="s">
        <v>1484</v>
      </c>
      <c r="J223" s="724">
        <v>14</v>
      </c>
      <c r="K223" s="725">
        <v>8.8124205556564359</v>
      </c>
      <c r="L223" s="725">
        <v>1</v>
      </c>
      <c r="M223" s="726">
        <f t="shared" si="6"/>
        <v>8.8124205556564359</v>
      </c>
      <c r="N223" s="727">
        <f t="shared" si="7"/>
        <v>0.6294586111183168</v>
      </c>
      <c r="O223" s="714" t="s">
        <v>498</v>
      </c>
      <c r="P223" s="721" t="s">
        <v>1514</v>
      </c>
      <c r="R223" s="714">
        <v>48.9</v>
      </c>
      <c r="S223" s="714">
        <v>10374</v>
      </c>
    </row>
    <row r="224" spans="1:19">
      <c r="A224" s="721" t="s">
        <v>570</v>
      </c>
      <c r="B224" s="714">
        <v>2008</v>
      </c>
      <c r="D224" s="722" t="s">
        <v>570</v>
      </c>
      <c r="E224" s="722" t="s">
        <v>1487</v>
      </c>
      <c r="F224" s="714" t="s">
        <v>705</v>
      </c>
      <c r="G224" s="723" t="s">
        <v>1480</v>
      </c>
      <c r="H224" s="714" t="s">
        <v>1513</v>
      </c>
      <c r="I224" s="714" t="s">
        <v>1484</v>
      </c>
      <c r="J224" s="724">
        <v>30</v>
      </c>
      <c r="K224" s="725">
        <v>8.9885600145269642</v>
      </c>
      <c r="L224" s="725">
        <v>1</v>
      </c>
      <c r="M224" s="726">
        <f t="shared" si="6"/>
        <v>8.9885600145269642</v>
      </c>
      <c r="N224" s="727">
        <f t="shared" si="7"/>
        <v>0.2996186671508988</v>
      </c>
      <c r="O224" s="714" t="s">
        <v>498</v>
      </c>
      <c r="P224" s="721" t="s">
        <v>1514</v>
      </c>
      <c r="R224" s="714">
        <v>48.9</v>
      </c>
      <c r="S224" s="714">
        <v>10374</v>
      </c>
    </row>
    <row r="225" spans="1:19">
      <c r="A225" s="721" t="s">
        <v>570</v>
      </c>
      <c r="B225" s="714">
        <v>2008</v>
      </c>
      <c r="D225" s="722" t="s">
        <v>569</v>
      </c>
      <c r="E225" s="722" t="s">
        <v>1512</v>
      </c>
      <c r="F225" s="714" t="s">
        <v>705</v>
      </c>
      <c r="G225" s="723" t="s">
        <v>1480</v>
      </c>
      <c r="H225" s="714" t="s">
        <v>1513</v>
      </c>
      <c r="I225" s="714" t="s">
        <v>1484</v>
      </c>
      <c r="J225" s="724">
        <v>14</v>
      </c>
      <c r="K225" s="725">
        <v>9.4606863991283809</v>
      </c>
      <c r="L225" s="725">
        <v>1</v>
      </c>
      <c r="M225" s="726">
        <f t="shared" si="6"/>
        <v>9.4606863991283809</v>
      </c>
      <c r="N225" s="727">
        <f t="shared" si="7"/>
        <v>0.67576331422345581</v>
      </c>
      <c r="O225" s="714" t="s">
        <v>498</v>
      </c>
      <c r="P225" s="721" t="s">
        <v>1514</v>
      </c>
      <c r="R225" s="714">
        <v>48.9</v>
      </c>
      <c r="S225" s="714">
        <v>10374</v>
      </c>
    </row>
    <row r="226" spans="1:19">
      <c r="A226" s="721" t="s">
        <v>570</v>
      </c>
      <c r="B226" s="714">
        <v>2008</v>
      </c>
      <c r="D226" s="722" t="s">
        <v>570</v>
      </c>
      <c r="E226" s="722" t="s">
        <v>1515</v>
      </c>
      <c r="F226" s="714" t="s">
        <v>705</v>
      </c>
      <c r="G226" s="723" t="s">
        <v>1480</v>
      </c>
      <c r="H226" s="714" t="s">
        <v>1513</v>
      </c>
      <c r="I226" s="714" t="s">
        <v>1484</v>
      </c>
      <c r="J226" s="724">
        <v>30</v>
      </c>
      <c r="K226" s="725">
        <v>6.3918648992191747</v>
      </c>
      <c r="L226" s="725">
        <v>1</v>
      </c>
      <c r="M226" s="726">
        <f t="shared" si="6"/>
        <v>6.3918648992191747</v>
      </c>
      <c r="N226" s="727">
        <f t="shared" si="7"/>
        <v>0.21306216330730582</v>
      </c>
      <c r="O226" s="714" t="s">
        <v>498</v>
      </c>
      <c r="P226" s="721" t="s">
        <v>1514</v>
      </c>
      <c r="R226" s="714">
        <v>48.9</v>
      </c>
      <c r="S226" s="714">
        <v>10374</v>
      </c>
    </row>
    <row r="227" spans="1:19">
      <c r="A227" s="721" t="s">
        <v>570</v>
      </c>
      <c r="B227" s="714">
        <v>2008</v>
      </c>
      <c r="D227" s="722" t="s">
        <v>569</v>
      </c>
      <c r="E227" s="722" t="s">
        <v>1512</v>
      </c>
      <c r="F227" s="714" t="s">
        <v>705</v>
      </c>
      <c r="G227" s="723" t="s">
        <v>1480</v>
      </c>
      <c r="H227" s="714" t="s">
        <v>1513</v>
      </c>
      <c r="I227" s="714" t="s">
        <v>1484</v>
      </c>
      <c r="J227" s="724">
        <v>14</v>
      </c>
      <c r="K227" s="725">
        <v>8.1532594879244584</v>
      </c>
      <c r="L227" s="725">
        <v>1</v>
      </c>
      <c r="M227" s="726">
        <f t="shared" si="6"/>
        <v>8.1532594879244584</v>
      </c>
      <c r="N227" s="727">
        <f t="shared" si="7"/>
        <v>0.58237567770888987</v>
      </c>
      <c r="O227" s="714" t="s">
        <v>498</v>
      </c>
      <c r="P227" s="721" t="s">
        <v>1514</v>
      </c>
      <c r="R227" s="714">
        <v>48.9</v>
      </c>
      <c r="S227" s="714">
        <v>10374</v>
      </c>
    </row>
    <row r="228" spans="1:19">
      <c r="A228" s="721" t="s">
        <v>570</v>
      </c>
      <c r="B228" s="714">
        <v>2008</v>
      </c>
      <c r="D228" s="722" t="s">
        <v>570</v>
      </c>
      <c r="E228" s="722" t="s">
        <v>1487</v>
      </c>
      <c r="F228" s="714" t="s">
        <v>705</v>
      </c>
      <c r="G228" s="723" t="s">
        <v>1480</v>
      </c>
      <c r="H228" s="714" t="s">
        <v>1513</v>
      </c>
      <c r="I228" s="714" t="s">
        <v>1484</v>
      </c>
      <c r="J228" s="724">
        <v>30</v>
      </c>
      <c r="K228" s="725">
        <v>6.5280552024695835</v>
      </c>
      <c r="L228" s="725">
        <v>1</v>
      </c>
      <c r="M228" s="726">
        <f t="shared" si="6"/>
        <v>6.5280552024695835</v>
      </c>
      <c r="N228" s="727">
        <f t="shared" si="7"/>
        <v>0.21760184008231945</v>
      </c>
      <c r="O228" s="714" t="s">
        <v>498</v>
      </c>
      <c r="P228" s="721" t="s">
        <v>1514</v>
      </c>
      <c r="R228" s="714">
        <v>48.9</v>
      </c>
      <c r="S228" s="714">
        <v>10374</v>
      </c>
    </row>
    <row r="229" spans="1:19">
      <c r="A229" s="721" t="s">
        <v>570</v>
      </c>
      <c r="B229" s="714">
        <v>2008</v>
      </c>
      <c r="D229" s="722" t="s">
        <v>569</v>
      </c>
      <c r="E229" s="722" t="s">
        <v>1512</v>
      </c>
      <c r="F229" s="714" t="s">
        <v>705</v>
      </c>
      <c r="G229" s="723" t="s">
        <v>1480</v>
      </c>
      <c r="H229" s="714" t="s">
        <v>1513</v>
      </c>
      <c r="I229" s="714" t="s">
        <v>1484</v>
      </c>
      <c r="J229" s="724">
        <v>14</v>
      </c>
      <c r="K229" s="725">
        <v>8.0715453059742135</v>
      </c>
      <c r="L229" s="725">
        <v>1</v>
      </c>
      <c r="M229" s="726">
        <f t="shared" si="6"/>
        <v>8.0715453059742135</v>
      </c>
      <c r="N229" s="727">
        <f t="shared" si="7"/>
        <v>0.57653895042672954</v>
      </c>
      <c r="O229" s="714" t="s">
        <v>498</v>
      </c>
      <c r="P229" s="721" t="s">
        <v>1514</v>
      </c>
      <c r="R229" s="714">
        <v>48.9</v>
      </c>
      <c r="S229" s="714">
        <v>10374</v>
      </c>
    </row>
    <row r="230" spans="1:19">
      <c r="A230" s="721" t="s">
        <v>570</v>
      </c>
      <c r="B230" s="714">
        <v>2008</v>
      </c>
      <c r="D230" s="722" t="s">
        <v>570</v>
      </c>
      <c r="E230" s="722" t="s">
        <v>1515</v>
      </c>
      <c r="F230" s="714" t="s">
        <v>705</v>
      </c>
      <c r="G230" s="723" t="s">
        <v>1480</v>
      </c>
      <c r="H230" s="714" t="s">
        <v>1513</v>
      </c>
      <c r="I230" s="714" t="s">
        <v>1484</v>
      </c>
      <c r="J230" s="724">
        <v>30</v>
      </c>
      <c r="K230" s="725">
        <v>6.2647539495187941</v>
      </c>
      <c r="L230" s="725">
        <v>1</v>
      </c>
      <c r="M230" s="726">
        <f t="shared" si="6"/>
        <v>6.2647539495187941</v>
      </c>
      <c r="N230" s="727">
        <f t="shared" si="7"/>
        <v>0.20882513165062647</v>
      </c>
      <c r="O230" s="714" t="s">
        <v>498</v>
      </c>
      <c r="P230" s="721" t="s">
        <v>1514</v>
      </c>
      <c r="R230" s="714">
        <v>48.9</v>
      </c>
      <c r="S230" s="714">
        <v>10374</v>
      </c>
    </row>
    <row r="231" spans="1:19">
      <c r="A231" s="721" t="s">
        <v>570</v>
      </c>
      <c r="B231" s="714">
        <v>2008</v>
      </c>
      <c r="D231" s="722" t="s">
        <v>569</v>
      </c>
      <c r="E231" s="722" t="s">
        <v>1512</v>
      </c>
      <c r="F231" s="714" t="s">
        <v>705</v>
      </c>
      <c r="G231" s="723" t="s">
        <v>1480</v>
      </c>
      <c r="H231" s="714" t="s">
        <v>1513</v>
      </c>
      <c r="I231" s="714" t="s">
        <v>1484</v>
      </c>
      <c r="J231" s="724">
        <v>14</v>
      </c>
      <c r="K231" s="725">
        <v>9.4606863991283809</v>
      </c>
      <c r="L231" s="725">
        <v>1</v>
      </c>
      <c r="M231" s="726">
        <f t="shared" si="6"/>
        <v>9.4606863991283809</v>
      </c>
      <c r="N231" s="727">
        <f t="shared" si="7"/>
        <v>0.67576331422345581</v>
      </c>
      <c r="O231" s="714" t="s">
        <v>498</v>
      </c>
      <c r="P231" s="721" t="s">
        <v>1514</v>
      </c>
      <c r="R231" s="714">
        <v>48.9</v>
      </c>
      <c r="S231" s="714">
        <v>10374</v>
      </c>
    </row>
    <row r="232" spans="1:19">
      <c r="A232" s="721" t="s">
        <v>570</v>
      </c>
      <c r="B232" s="714">
        <v>2008</v>
      </c>
      <c r="D232" s="722" t="s">
        <v>570</v>
      </c>
      <c r="E232" s="722" t="s">
        <v>1487</v>
      </c>
      <c r="F232" s="714" t="s">
        <v>705</v>
      </c>
      <c r="G232" s="723" t="s">
        <v>1480</v>
      </c>
      <c r="H232" s="714" t="s">
        <v>1513</v>
      </c>
      <c r="I232" s="714" t="s">
        <v>1484</v>
      </c>
      <c r="J232" s="724">
        <v>30</v>
      </c>
      <c r="K232" s="725">
        <v>9.2609406210277818</v>
      </c>
      <c r="L232" s="725">
        <v>1</v>
      </c>
      <c r="M232" s="726">
        <f t="shared" si="6"/>
        <v>9.2609406210277818</v>
      </c>
      <c r="N232" s="727">
        <f t="shared" si="7"/>
        <v>0.30869802070092606</v>
      </c>
      <c r="O232" s="714" t="s">
        <v>498</v>
      </c>
      <c r="P232" s="721" t="s">
        <v>1514</v>
      </c>
      <c r="R232" s="714">
        <v>48.9</v>
      </c>
      <c r="S232" s="714">
        <v>10374</v>
      </c>
    </row>
    <row r="233" spans="1:19">
      <c r="A233" s="721" t="s">
        <v>570</v>
      </c>
      <c r="B233" s="714">
        <v>2008</v>
      </c>
      <c r="D233" s="722" t="s">
        <v>569</v>
      </c>
      <c r="E233" s="722" t="s">
        <v>1512</v>
      </c>
      <c r="F233" s="714" t="s">
        <v>705</v>
      </c>
      <c r="G233" s="723" t="s">
        <v>1480</v>
      </c>
      <c r="H233" s="714" t="s">
        <v>1513</v>
      </c>
      <c r="I233" s="714" t="s">
        <v>1484</v>
      </c>
      <c r="J233" s="724">
        <v>14</v>
      </c>
      <c r="K233" s="725">
        <v>8.8142364263664419</v>
      </c>
      <c r="L233" s="725">
        <v>1</v>
      </c>
      <c r="M233" s="726">
        <f t="shared" si="6"/>
        <v>8.8142364263664419</v>
      </c>
      <c r="N233" s="727">
        <f t="shared" si="7"/>
        <v>0.62958831616903155</v>
      </c>
      <c r="O233" s="714" t="s">
        <v>498</v>
      </c>
      <c r="P233" s="721" t="s">
        <v>1514</v>
      </c>
      <c r="R233" s="714">
        <v>48.9</v>
      </c>
      <c r="S233" s="714">
        <v>10374</v>
      </c>
    </row>
    <row r="234" spans="1:19">
      <c r="A234" s="721" t="s">
        <v>570</v>
      </c>
      <c r="B234" s="714">
        <v>2008</v>
      </c>
      <c r="D234" s="722" t="s">
        <v>570</v>
      </c>
      <c r="E234" s="722" t="s">
        <v>1487</v>
      </c>
      <c r="F234" s="714" t="s">
        <v>705</v>
      </c>
      <c r="G234" s="723" t="s">
        <v>1480</v>
      </c>
      <c r="H234" s="714" t="s">
        <v>1513</v>
      </c>
      <c r="I234" s="714" t="s">
        <v>1484</v>
      </c>
      <c r="J234" s="724">
        <v>30</v>
      </c>
      <c r="K234" s="725">
        <v>11.712366079535137</v>
      </c>
      <c r="L234" s="725">
        <v>1</v>
      </c>
      <c r="M234" s="726">
        <f t="shared" si="6"/>
        <v>11.712366079535137</v>
      </c>
      <c r="N234" s="727">
        <f t="shared" si="7"/>
        <v>0.39041220265117121</v>
      </c>
      <c r="O234" s="714" t="s">
        <v>498</v>
      </c>
      <c r="P234" s="721" t="s">
        <v>1514</v>
      </c>
      <c r="R234" s="714">
        <v>48.9</v>
      </c>
      <c r="S234" s="714">
        <v>10374</v>
      </c>
    </row>
    <row r="235" spans="1:19">
      <c r="A235" s="721" t="s">
        <v>570</v>
      </c>
      <c r="B235" s="714">
        <v>2008</v>
      </c>
      <c r="D235" s="722" t="s">
        <v>569</v>
      </c>
      <c r="E235" s="722" t="s">
        <v>1512</v>
      </c>
      <c r="F235" s="714" t="s">
        <v>705</v>
      </c>
      <c r="G235" s="723" t="s">
        <v>1480</v>
      </c>
      <c r="H235" s="714" t="s">
        <v>1513</v>
      </c>
      <c r="I235" s="714" t="s">
        <v>1484</v>
      </c>
      <c r="J235" s="724">
        <v>14</v>
      </c>
      <c r="K235" s="725">
        <v>8.1532594879244584</v>
      </c>
      <c r="L235" s="725">
        <v>1</v>
      </c>
      <c r="M235" s="726">
        <f t="shared" si="6"/>
        <v>8.1532594879244584</v>
      </c>
      <c r="N235" s="727">
        <f t="shared" si="7"/>
        <v>0.58237567770888987</v>
      </c>
      <c r="O235" s="714" t="s">
        <v>498</v>
      </c>
      <c r="P235" s="721" t="s">
        <v>1514</v>
      </c>
      <c r="R235" s="714">
        <v>48.9</v>
      </c>
      <c r="S235" s="714">
        <v>10374</v>
      </c>
    </row>
    <row r="236" spans="1:19">
      <c r="A236" s="721" t="s">
        <v>570</v>
      </c>
      <c r="B236" s="714">
        <v>2008</v>
      </c>
      <c r="D236" s="722" t="s">
        <v>570</v>
      </c>
      <c r="E236" s="722" t="s">
        <v>1515</v>
      </c>
      <c r="F236" s="714" t="s">
        <v>705</v>
      </c>
      <c r="G236" s="723" t="s">
        <v>1480</v>
      </c>
      <c r="H236" s="714" t="s">
        <v>1513</v>
      </c>
      <c r="I236" s="714" t="s">
        <v>1484</v>
      </c>
      <c r="J236" s="724">
        <v>30</v>
      </c>
      <c r="K236" s="725">
        <v>6.5280552024695835</v>
      </c>
      <c r="L236" s="725">
        <v>1</v>
      </c>
      <c r="M236" s="726">
        <f t="shared" si="6"/>
        <v>6.5280552024695835</v>
      </c>
      <c r="N236" s="727">
        <f t="shared" si="7"/>
        <v>0.21760184008231945</v>
      </c>
      <c r="O236" s="714" t="s">
        <v>498</v>
      </c>
      <c r="P236" s="721" t="s">
        <v>1514</v>
      </c>
      <c r="R236" s="714">
        <v>48.9</v>
      </c>
      <c r="S236" s="714">
        <v>10374</v>
      </c>
    </row>
    <row r="237" spans="1:19">
      <c r="A237" s="721" t="s">
        <v>570</v>
      </c>
      <c r="B237" s="714">
        <v>2008</v>
      </c>
      <c r="D237" s="722" t="s">
        <v>570</v>
      </c>
      <c r="E237" s="722" t="s">
        <v>1487</v>
      </c>
      <c r="F237" s="714" t="s">
        <v>705</v>
      </c>
      <c r="G237" s="723" t="s">
        <v>1480</v>
      </c>
      <c r="H237" s="714" t="s">
        <v>1513</v>
      </c>
      <c r="I237" s="714" t="s">
        <v>1484</v>
      </c>
      <c r="J237" s="724">
        <v>30</v>
      </c>
      <c r="K237" s="725">
        <v>8.1260214272743774</v>
      </c>
      <c r="L237" s="725">
        <v>1</v>
      </c>
      <c r="M237" s="726">
        <f t="shared" si="6"/>
        <v>8.1260214272743774</v>
      </c>
      <c r="N237" s="727">
        <f t="shared" si="7"/>
        <v>0.27086738090914592</v>
      </c>
      <c r="O237" s="714" t="s">
        <v>498</v>
      </c>
      <c r="P237" s="721" t="s">
        <v>1514</v>
      </c>
      <c r="R237" s="714">
        <v>48.9</v>
      </c>
      <c r="S237" s="714">
        <v>10374</v>
      </c>
    </row>
    <row r="238" spans="1:19">
      <c r="A238" s="721" t="s">
        <v>570</v>
      </c>
      <c r="B238" s="714">
        <v>2008</v>
      </c>
      <c r="D238" s="722" t="s">
        <v>569</v>
      </c>
      <c r="E238" s="722" t="s">
        <v>1512</v>
      </c>
      <c r="F238" s="714" t="s">
        <v>705</v>
      </c>
      <c r="G238" s="723" t="s">
        <v>1480</v>
      </c>
      <c r="H238" s="714" t="s">
        <v>1513</v>
      </c>
      <c r="I238" s="714" t="s">
        <v>1484</v>
      </c>
      <c r="J238" s="724">
        <v>14</v>
      </c>
      <c r="K238" s="725">
        <v>8.8124205556564359</v>
      </c>
      <c r="L238" s="725">
        <v>1</v>
      </c>
      <c r="M238" s="726">
        <f t="shared" si="6"/>
        <v>8.8124205556564359</v>
      </c>
      <c r="N238" s="727">
        <f t="shared" si="7"/>
        <v>0.6294586111183168</v>
      </c>
      <c r="O238" s="714" t="s">
        <v>498</v>
      </c>
      <c r="P238" s="721" t="s">
        <v>1514</v>
      </c>
      <c r="R238" s="714">
        <v>48.9</v>
      </c>
      <c r="S238" s="714">
        <v>10374</v>
      </c>
    </row>
    <row r="239" spans="1:19">
      <c r="A239" s="721" t="s">
        <v>570</v>
      </c>
      <c r="B239" s="714">
        <v>2008</v>
      </c>
      <c r="D239" s="722" t="s">
        <v>570</v>
      </c>
      <c r="E239" s="722" t="s">
        <v>1487</v>
      </c>
      <c r="F239" s="714" t="s">
        <v>705</v>
      </c>
      <c r="G239" s="723" t="s">
        <v>1480</v>
      </c>
      <c r="H239" s="714" t="s">
        <v>1513</v>
      </c>
      <c r="I239" s="714" t="s">
        <v>1484</v>
      </c>
      <c r="J239" s="724">
        <v>30</v>
      </c>
      <c r="K239" s="725">
        <v>9.0321409115670956</v>
      </c>
      <c r="L239" s="725">
        <v>1</v>
      </c>
      <c r="M239" s="726">
        <f t="shared" si="6"/>
        <v>9.0321409115670956</v>
      </c>
      <c r="N239" s="727">
        <f t="shared" si="7"/>
        <v>0.3010713637189032</v>
      </c>
      <c r="O239" s="714" t="s">
        <v>498</v>
      </c>
      <c r="P239" s="721" t="s">
        <v>1514</v>
      </c>
      <c r="R239" s="714">
        <v>48.9</v>
      </c>
      <c r="S239" s="714">
        <v>10374</v>
      </c>
    </row>
    <row r="240" spans="1:19">
      <c r="A240" s="721" t="s">
        <v>570</v>
      </c>
      <c r="B240" s="714">
        <v>2008</v>
      </c>
      <c r="D240" s="722" t="s">
        <v>569</v>
      </c>
      <c r="E240" s="722" t="s">
        <v>1512</v>
      </c>
      <c r="F240" s="714" t="s">
        <v>705</v>
      </c>
      <c r="G240" s="723" t="s">
        <v>1480</v>
      </c>
      <c r="H240" s="714" t="s">
        <v>1513</v>
      </c>
      <c r="I240" s="714" t="s">
        <v>1484</v>
      </c>
      <c r="J240" s="724">
        <v>14</v>
      </c>
      <c r="K240" s="725">
        <v>6.8894134737606674</v>
      </c>
      <c r="L240" s="725">
        <v>1</v>
      </c>
      <c r="M240" s="726">
        <f t="shared" si="6"/>
        <v>6.8894134737606674</v>
      </c>
      <c r="N240" s="727">
        <f t="shared" si="7"/>
        <v>0.49210096241147622</v>
      </c>
      <c r="O240" s="714" t="s">
        <v>498</v>
      </c>
      <c r="P240" s="721" t="s">
        <v>1514</v>
      </c>
      <c r="R240" s="714">
        <v>48.9</v>
      </c>
      <c r="S240" s="714">
        <v>10374</v>
      </c>
    </row>
    <row r="241" spans="1:19">
      <c r="A241" s="721" t="s">
        <v>570</v>
      </c>
      <c r="B241" s="714">
        <v>2008</v>
      </c>
      <c r="D241" s="722" t="s">
        <v>570</v>
      </c>
      <c r="E241" s="722" t="s">
        <v>1487</v>
      </c>
      <c r="F241" s="714" t="s">
        <v>705</v>
      </c>
      <c r="G241" s="723" t="s">
        <v>1480</v>
      </c>
      <c r="H241" s="714" t="s">
        <v>1513</v>
      </c>
      <c r="I241" s="714" t="s">
        <v>1484</v>
      </c>
      <c r="J241" s="724">
        <v>30</v>
      </c>
      <c r="K241" s="725">
        <v>6.9529689486108586</v>
      </c>
      <c r="L241" s="725">
        <v>1</v>
      </c>
      <c r="M241" s="726">
        <f t="shared" si="6"/>
        <v>6.9529689486108586</v>
      </c>
      <c r="N241" s="727">
        <f t="shared" si="7"/>
        <v>0.23176563162036196</v>
      </c>
      <c r="O241" s="714" t="s">
        <v>498</v>
      </c>
      <c r="P241" s="721" t="s">
        <v>1514</v>
      </c>
      <c r="R241" s="714">
        <v>48.9</v>
      </c>
      <c r="S241" s="714">
        <v>10374</v>
      </c>
    </row>
    <row r="242" spans="1:19">
      <c r="A242" s="721" t="s">
        <v>570</v>
      </c>
      <c r="B242" s="714">
        <v>2008</v>
      </c>
      <c r="D242" s="722" t="s">
        <v>569</v>
      </c>
      <c r="E242" s="722" t="s">
        <v>1512</v>
      </c>
      <c r="F242" s="714" t="s">
        <v>705</v>
      </c>
      <c r="G242" s="723" t="s">
        <v>1480</v>
      </c>
      <c r="H242" s="714" t="s">
        <v>1513</v>
      </c>
      <c r="I242" s="714" t="s">
        <v>1484</v>
      </c>
      <c r="J242" s="724">
        <v>14</v>
      </c>
      <c r="K242" s="725">
        <v>6.6097693844198284</v>
      </c>
      <c r="L242" s="725">
        <v>1</v>
      </c>
      <c r="M242" s="726">
        <f t="shared" si="6"/>
        <v>6.6097693844198284</v>
      </c>
      <c r="N242" s="727">
        <f t="shared" si="7"/>
        <v>0.47212638460141632</v>
      </c>
      <c r="O242" s="714" t="s">
        <v>498</v>
      </c>
      <c r="P242" s="721" t="s">
        <v>1514</v>
      </c>
      <c r="R242" s="714">
        <v>48.9</v>
      </c>
      <c r="S242" s="714">
        <v>10374</v>
      </c>
    </row>
    <row r="243" spans="1:19">
      <c r="A243" s="721" t="s">
        <v>570</v>
      </c>
      <c r="B243" s="714">
        <v>2008</v>
      </c>
      <c r="D243" s="722" t="s">
        <v>570</v>
      </c>
      <c r="E243" s="722" t="s">
        <v>1499</v>
      </c>
      <c r="F243" s="714" t="s">
        <v>705</v>
      </c>
      <c r="G243" s="723" t="s">
        <v>1480</v>
      </c>
      <c r="H243" s="714" t="s">
        <v>1513</v>
      </c>
      <c r="I243" s="714" t="s">
        <v>1484</v>
      </c>
      <c r="J243" s="724">
        <v>100</v>
      </c>
      <c r="K243" s="725">
        <v>18.158707100054475</v>
      </c>
      <c r="L243" s="725">
        <v>1</v>
      </c>
      <c r="M243" s="726">
        <f t="shared" si="6"/>
        <v>18.158707100054475</v>
      </c>
      <c r="N243" s="727">
        <f t="shared" si="7"/>
        <v>0.18158707100054475</v>
      </c>
      <c r="O243" s="714" t="s">
        <v>498</v>
      </c>
      <c r="P243" s="721" t="s">
        <v>1514</v>
      </c>
      <c r="R243" s="714">
        <v>48.9</v>
      </c>
      <c r="S243" s="714">
        <v>10374</v>
      </c>
    </row>
    <row r="244" spans="1:19">
      <c r="A244" s="721" t="s">
        <v>570</v>
      </c>
      <c r="B244" s="714">
        <v>2008</v>
      </c>
      <c r="D244" s="722" t="s">
        <v>569</v>
      </c>
      <c r="E244" s="722" t="s">
        <v>1512</v>
      </c>
      <c r="F244" s="714" t="s">
        <v>705</v>
      </c>
      <c r="G244" s="723" t="s">
        <v>1480</v>
      </c>
      <c r="H244" s="714" t="s">
        <v>1513</v>
      </c>
      <c r="I244" s="714" t="s">
        <v>1484</v>
      </c>
      <c r="J244" s="724">
        <v>14</v>
      </c>
      <c r="K244" s="725">
        <v>5.9832939894679491</v>
      </c>
      <c r="L244" s="725">
        <v>1</v>
      </c>
      <c r="M244" s="726">
        <f t="shared" si="6"/>
        <v>5.9832939894679491</v>
      </c>
      <c r="N244" s="727">
        <f t="shared" si="7"/>
        <v>0.42737814210485353</v>
      </c>
      <c r="O244" s="714" t="s">
        <v>498</v>
      </c>
      <c r="P244" s="721" t="s">
        <v>1514</v>
      </c>
      <c r="R244" s="714">
        <v>48.9</v>
      </c>
      <c r="S244" s="714">
        <v>10374</v>
      </c>
    </row>
    <row r="245" spans="1:19">
      <c r="A245" s="721" t="s">
        <v>570</v>
      </c>
      <c r="B245" s="714">
        <v>2008</v>
      </c>
      <c r="D245" s="722" t="s">
        <v>1517</v>
      </c>
      <c r="E245" s="722" t="s">
        <v>1499</v>
      </c>
      <c r="F245" s="714" t="s">
        <v>705</v>
      </c>
      <c r="G245" s="723" t="s">
        <v>1480</v>
      </c>
      <c r="H245" s="714" t="s">
        <v>1513</v>
      </c>
      <c r="I245" s="714" t="s">
        <v>1484</v>
      </c>
      <c r="J245" s="724">
        <v>150</v>
      </c>
      <c r="K245" s="725">
        <v>23.579081169420736</v>
      </c>
      <c r="L245" s="725">
        <v>1</v>
      </c>
      <c r="M245" s="726">
        <f t="shared" si="6"/>
        <v>23.579081169420736</v>
      </c>
      <c r="N245" s="727">
        <f t="shared" si="7"/>
        <v>0.15719387446280492</v>
      </c>
      <c r="O245" s="714" t="s">
        <v>498</v>
      </c>
      <c r="P245" s="721" t="s">
        <v>1514</v>
      </c>
      <c r="R245" s="714">
        <v>48.9</v>
      </c>
      <c r="S245" s="714">
        <v>10374</v>
      </c>
    </row>
    <row r="246" spans="1:19">
      <c r="A246" s="721" t="s">
        <v>570</v>
      </c>
      <c r="B246" s="714">
        <v>2008</v>
      </c>
      <c r="D246" s="722" t="s">
        <v>569</v>
      </c>
      <c r="E246" s="722" t="s">
        <v>1512</v>
      </c>
      <c r="F246" s="714" t="s">
        <v>705</v>
      </c>
      <c r="G246" s="723" t="s">
        <v>1480</v>
      </c>
      <c r="H246" s="714" t="s">
        <v>1513</v>
      </c>
      <c r="I246" s="714" t="s">
        <v>1484</v>
      </c>
      <c r="J246" s="724">
        <v>14</v>
      </c>
      <c r="K246" s="725">
        <v>6.8894134737606674</v>
      </c>
      <c r="L246" s="725">
        <v>1</v>
      </c>
      <c r="M246" s="726">
        <f t="shared" si="6"/>
        <v>6.8894134737606674</v>
      </c>
      <c r="N246" s="727">
        <f t="shared" si="7"/>
        <v>0.49210096241147622</v>
      </c>
      <c r="O246" s="714" t="s">
        <v>498</v>
      </c>
      <c r="P246" s="721" t="s">
        <v>1514</v>
      </c>
      <c r="R246" s="714">
        <v>48.9</v>
      </c>
      <c r="S246" s="714">
        <v>10374</v>
      </c>
    </row>
    <row r="247" spans="1:19">
      <c r="A247" s="721" t="s">
        <v>570</v>
      </c>
      <c r="B247" s="714">
        <v>2008</v>
      </c>
      <c r="D247" s="722" t="s">
        <v>1517</v>
      </c>
      <c r="E247" s="722" t="s">
        <v>1487</v>
      </c>
      <c r="F247" s="714" t="s">
        <v>705</v>
      </c>
      <c r="G247" s="723" t="s">
        <v>1480</v>
      </c>
      <c r="H247" s="714" t="s">
        <v>1513</v>
      </c>
      <c r="I247" s="714" t="s">
        <v>1484</v>
      </c>
      <c r="J247" s="724">
        <v>30</v>
      </c>
      <c r="K247" s="725">
        <v>6.9529689486108586</v>
      </c>
      <c r="L247" s="725">
        <v>1</v>
      </c>
      <c r="M247" s="726">
        <f t="shared" si="6"/>
        <v>6.9529689486108586</v>
      </c>
      <c r="N247" s="727">
        <f t="shared" si="7"/>
        <v>0.23176563162036196</v>
      </c>
      <c r="O247" s="714" t="s">
        <v>498</v>
      </c>
      <c r="P247" s="721" t="s">
        <v>1514</v>
      </c>
      <c r="R247" s="714">
        <v>48.9</v>
      </c>
      <c r="S247" s="714">
        <v>10374</v>
      </c>
    </row>
    <row r="248" spans="1:19">
      <c r="A248" s="721" t="s">
        <v>570</v>
      </c>
      <c r="B248" s="714">
        <v>2008</v>
      </c>
      <c r="D248" s="722" t="s">
        <v>569</v>
      </c>
      <c r="E248" s="722" t="s">
        <v>1512</v>
      </c>
      <c r="F248" s="714" t="s">
        <v>705</v>
      </c>
      <c r="G248" s="723" t="s">
        <v>1480</v>
      </c>
      <c r="H248" s="714" t="s">
        <v>1513</v>
      </c>
      <c r="I248" s="714" t="s">
        <v>1484</v>
      </c>
      <c r="J248" s="724">
        <v>14</v>
      </c>
      <c r="K248" s="725">
        <v>7.7719266388233148</v>
      </c>
      <c r="L248" s="725">
        <v>1</v>
      </c>
      <c r="M248" s="726">
        <f t="shared" si="6"/>
        <v>7.7719266388233148</v>
      </c>
      <c r="N248" s="727">
        <f t="shared" si="7"/>
        <v>0.55513761705880815</v>
      </c>
      <c r="O248" s="714" t="s">
        <v>498</v>
      </c>
      <c r="P248" s="721" t="s">
        <v>1514</v>
      </c>
      <c r="R248" s="714">
        <v>48.9</v>
      </c>
      <c r="S248" s="714">
        <v>10374</v>
      </c>
    </row>
    <row r="249" spans="1:19">
      <c r="A249" s="721" t="s">
        <v>570</v>
      </c>
      <c r="B249" s="714">
        <v>2008</v>
      </c>
      <c r="D249" s="722" t="s">
        <v>1517</v>
      </c>
      <c r="E249" s="722" t="s">
        <v>1515</v>
      </c>
      <c r="F249" s="714" t="s">
        <v>705</v>
      </c>
      <c r="G249" s="723" t="s">
        <v>1480</v>
      </c>
      <c r="H249" s="714" t="s">
        <v>1513</v>
      </c>
      <c r="I249" s="714" t="s">
        <v>1484</v>
      </c>
      <c r="J249" s="724">
        <v>30</v>
      </c>
      <c r="K249" s="725">
        <v>6.037770110768113</v>
      </c>
      <c r="L249" s="725">
        <v>1</v>
      </c>
      <c r="M249" s="726">
        <f t="shared" si="6"/>
        <v>6.037770110768113</v>
      </c>
      <c r="N249" s="727">
        <f t="shared" si="7"/>
        <v>0.20125900369227043</v>
      </c>
      <c r="O249" s="714" t="s">
        <v>498</v>
      </c>
      <c r="P249" s="721" t="s">
        <v>1514</v>
      </c>
      <c r="R249" s="714">
        <v>48.9</v>
      </c>
      <c r="S249" s="714">
        <v>10374</v>
      </c>
    </row>
    <row r="250" spans="1:19">
      <c r="A250" s="721" t="s">
        <v>570</v>
      </c>
      <c r="B250" s="714">
        <v>2008</v>
      </c>
      <c r="D250" s="722" t="s">
        <v>569</v>
      </c>
      <c r="E250" s="722" t="s">
        <v>1512</v>
      </c>
      <c r="F250" s="714" t="s">
        <v>705</v>
      </c>
      <c r="G250" s="723" t="s">
        <v>1480</v>
      </c>
      <c r="H250" s="714" t="s">
        <v>1513</v>
      </c>
      <c r="I250" s="714" t="s">
        <v>1484</v>
      </c>
      <c r="J250" s="724">
        <v>14</v>
      </c>
      <c r="K250" s="725">
        <v>7.1363718903214082</v>
      </c>
      <c r="L250" s="725">
        <v>1</v>
      </c>
      <c r="M250" s="726">
        <f t="shared" si="6"/>
        <v>7.1363718903214082</v>
      </c>
      <c r="N250" s="727">
        <f t="shared" si="7"/>
        <v>0.50974084930867203</v>
      </c>
      <c r="O250" s="714" t="s">
        <v>498</v>
      </c>
      <c r="P250" s="721" t="s">
        <v>1514</v>
      </c>
      <c r="R250" s="714">
        <v>48.9</v>
      </c>
      <c r="S250" s="714">
        <v>10374</v>
      </c>
    </row>
    <row r="251" spans="1:19">
      <c r="A251" s="721" t="s">
        <v>570</v>
      </c>
      <c r="B251" s="714">
        <v>2008</v>
      </c>
      <c r="D251" s="722" t="s">
        <v>570</v>
      </c>
      <c r="E251" s="722" t="s">
        <v>1515</v>
      </c>
      <c r="F251" s="714" t="s">
        <v>705</v>
      </c>
      <c r="G251" s="723" t="s">
        <v>1480</v>
      </c>
      <c r="H251" s="714" t="s">
        <v>1513</v>
      </c>
      <c r="I251" s="714" t="s">
        <v>1484</v>
      </c>
      <c r="J251" s="724">
        <v>30</v>
      </c>
      <c r="K251" s="725">
        <v>5.9923733430179764</v>
      </c>
      <c r="L251" s="725">
        <v>1</v>
      </c>
      <c r="M251" s="726">
        <f t="shared" si="6"/>
        <v>5.9923733430179764</v>
      </c>
      <c r="N251" s="727">
        <f t="shared" si="7"/>
        <v>0.19974577810059921</v>
      </c>
      <c r="O251" s="714" t="s">
        <v>498</v>
      </c>
      <c r="P251" s="721" t="s">
        <v>1514</v>
      </c>
      <c r="R251" s="714">
        <v>48.9</v>
      </c>
      <c r="S251" s="714">
        <v>10374</v>
      </c>
    </row>
    <row r="252" spans="1:19">
      <c r="A252" s="721" t="s">
        <v>570</v>
      </c>
      <c r="B252" s="714">
        <v>2008</v>
      </c>
      <c r="D252" s="722" t="s">
        <v>569</v>
      </c>
      <c r="E252" s="722" t="s">
        <v>1512</v>
      </c>
      <c r="F252" s="714" t="s">
        <v>705</v>
      </c>
      <c r="G252" s="723" t="s">
        <v>1480</v>
      </c>
      <c r="H252" s="714" t="s">
        <v>1513</v>
      </c>
      <c r="I252" s="714" t="s">
        <v>1484</v>
      </c>
      <c r="J252" s="724">
        <v>14</v>
      </c>
      <c r="K252" s="725">
        <v>6.6642455057199923</v>
      </c>
      <c r="L252" s="725">
        <v>1</v>
      </c>
      <c r="M252" s="726">
        <f t="shared" si="6"/>
        <v>6.6642455057199923</v>
      </c>
      <c r="N252" s="727">
        <f t="shared" si="7"/>
        <v>0.47601753612285658</v>
      </c>
      <c r="O252" s="714" t="s">
        <v>498</v>
      </c>
      <c r="P252" s="721" t="s">
        <v>1514</v>
      </c>
      <c r="R252" s="714">
        <v>48.9</v>
      </c>
      <c r="S252" s="714">
        <v>10374</v>
      </c>
    </row>
    <row r="253" spans="1:19">
      <c r="A253" s="721" t="s">
        <v>570</v>
      </c>
      <c r="B253" s="714">
        <v>2008</v>
      </c>
      <c r="D253" s="722" t="s">
        <v>570</v>
      </c>
      <c r="E253" s="722" t="s">
        <v>1515</v>
      </c>
      <c r="F253" s="714" t="s">
        <v>705</v>
      </c>
      <c r="G253" s="723" t="s">
        <v>1480</v>
      </c>
      <c r="H253" s="714" t="s">
        <v>1513</v>
      </c>
      <c r="I253" s="714" t="s">
        <v>1484</v>
      </c>
      <c r="J253" s="724">
        <v>30</v>
      </c>
      <c r="K253" s="725">
        <v>8.652623933175958</v>
      </c>
      <c r="L253" s="725">
        <v>1</v>
      </c>
      <c r="M253" s="726">
        <f t="shared" si="6"/>
        <v>8.652623933175958</v>
      </c>
      <c r="N253" s="727">
        <f t="shared" si="7"/>
        <v>0.28842079777253193</v>
      </c>
      <c r="O253" s="714" t="s">
        <v>498</v>
      </c>
      <c r="P253" s="721" t="s">
        <v>1514</v>
      </c>
      <c r="R253" s="714">
        <v>48.9</v>
      </c>
      <c r="S253" s="714">
        <v>10374</v>
      </c>
    </row>
    <row r="254" spans="1:19">
      <c r="A254" s="721" t="s">
        <v>570</v>
      </c>
      <c r="B254" s="714">
        <v>2008</v>
      </c>
      <c r="D254" s="722" t="s">
        <v>569</v>
      </c>
      <c r="E254" s="722" t="s">
        <v>1512</v>
      </c>
      <c r="F254" s="714" t="s">
        <v>705</v>
      </c>
      <c r="G254" s="723" t="s">
        <v>1480</v>
      </c>
      <c r="H254" s="714" t="s">
        <v>1513</v>
      </c>
      <c r="I254" s="714" t="s">
        <v>1484</v>
      </c>
      <c r="J254" s="724">
        <v>14</v>
      </c>
      <c r="K254" s="725">
        <v>7.4632286181223888</v>
      </c>
      <c r="L254" s="725">
        <v>1</v>
      </c>
      <c r="M254" s="726">
        <f t="shared" si="6"/>
        <v>7.4632286181223888</v>
      </c>
      <c r="N254" s="727">
        <f t="shared" si="7"/>
        <v>0.53308775843731349</v>
      </c>
      <c r="O254" s="714" t="s">
        <v>498</v>
      </c>
      <c r="P254" s="721" t="s">
        <v>1514</v>
      </c>
      <c r="R254" s="714">
        <v>48.9</v>
      </c>
      <c r="S254" s="714">
        <v>10374</v>
      </c>
    </row>
    <row r="255" spans="1:19">
      <c r="A255" s="721" t="s">
        <v>570</v>
      </c>
      <c r="B255" s="714">
        <v>2008</v>
      </c>
      <c r="D255" s="722" t="s">
        <v>570</v>
      </c>
      <c r="E255" s="722" t="s">
        <v>1515</v>
      </c>
      <c r="F255" s="714" t="s">
        <v>705</v>
      </c>
      <c r="G255" s="723" t="s">
        <v>1480</v>
      </c>
      <c r="H255" s="714" t="s">
        <v>1513</v>
      </c>
      <c r="I255" s="714" t="s">
        <v>1484</v>
      </c>
      <c r="J255" s="724">
        <v>30</v>
      </c>
      <c r="K255" s="725">
        <v>6.5371345560196108</v>
      </c>
      <c r="L255" s="725">
        <v>1</v>
      </c>
      <c r="M255" s="726">
        <f t="shared" si="6"/>
        <v>6.5371345560196108</v>
      </c>
      <c r="N255" s="727">
        <f t="shared" si="7"/>
        <v>0.2179044852006537</v>
      </c>
      <c r="O255" s="714" t="s">
        <v>498</v>
      </c>
      <c r="P255" s="721" t="s">
        <v>1514</v>
      </c>
      <c r="R255" s="714">
        <v>48.9</v>
      </c>
      <c r="S255" s="714">
        <v>10374</v>
      </c>
    </row>
    <row r="256" spans="1:19">
      <c r="A256" s="721" t="s">
        <v>570</v>
      </c>
      <c r="B256" s="714">
        <v>2008</v>
      </c>
      <c r="D256" s="722" t="s">
        <v>569</v>
      </c>
      <c r="E256" s="722" t="s">
        <v>1512</v>
      </c>
      <c r="F256" s="714" t="s">
        <v>705</v>
      </c>
      <c r="G256" s="723" t="s">
        <v>1480</v>
      </c>
      <c r="H256" s="714" t="s">
        <v>1513</v>
      </c>
      <c r="I256" s="714" t="s">
        <v>1484</v>
      </c>
      <c r="J256" s="724">
        <v>14</v>
      </c>
      <c r="K256" s="725">
        <v>7.6175776284728522</v>
      </c>
      <c r="L256" s="725">
        <v>1</v>
      </c>
      <c r="M256" s="726">
        <f t="shared" si="6"/>
        <v>7.6175776284728522</v>
      </c>
      <c r="N256" s="727">
        <f t="shared" si="7"/>
        <v>0.54411268774806087</v>
      </c>
      <c r="O256" s="714" t="s">
        <v>498</v>
      </c>
      <c r="P256" s="721" t="s">
        <v>1514</v>
      </c>
      <c r="R256" s="714">
        <v>48.9</v>
      </c>
      <c r="S256" s="714">
        <v>10374</v>
      </c>
    </row>
    <row r="257" spans="1:19">
      <c r="A257" s="721" t="s">
        <v>570</v>
      </c>
      <c r="B257" s="714">
        <v>2008</v>
      </c>
      <c r="D257" s="722" t="s">
        <v>569</v>
      </c>
      <c r="E257" s="722" t="s">
        <v>1512</v>
      </c>
      <c r="F257" s="714" t="s">
        <v>705</v>
      </c>
      <c r="G257" s="723" t="s">
        <v>1480</v>
      </c>
      <c r="H257" s="714" t="s">
        <v>1513</v>
      </c>
      <c r="I257" s="714" t="s">
        <v>1484</v>
      </c>
      <c r="J257" s="724">
        <v>14</v>
      </c>
      <c r="K257" s="725">
        <v>7.6448156891229342</v>
      </c>
      <c r="L257" s="725">
        <v>1</v>
      </c>
      <c r="M257" s="726">
        <f t="shared" si="6"/>
        <v>7.6448156891229342</v>
      </c>
      <c r="N257" s="727">
        <f t="shared" si="7"/>
        <v>0.54605826350878106</v>
      </c>
      <c r="O257" s="714" t="s">
        <v>498</v>
      </c>
      <c r="P257" s="721" t="s">
        <v>1514</v>
      </c>
      <c r="R257" s="714">
        <v>48.9</v>
      </c>
      <c r="S257" s="714">
        <v>10374</v>
      </c>
    </row>
    <row r="258" spans="1:19">
      <c r="A258" s="721" t="s">
        <v>570</v>
      </c>
      <c r="B258" s="714">
        <v>2008</v>
      </c>
      <c r="D258" s="722" t="s">
        <v>569</v>
      </c>
      <c r="E258" s="722" t="s">
        <v>1512</v>
      </c>
      <c r="F258" s="714" t="s">
        <v>705</v>
      </c>
      <c r="G258" s="723" t="s">
        <v>1480</v>
      </c>
      <c r="H258" s="714" t="s">
        <v>1513</v>
      </c>
      <c r="I258" s="714" t="s">
        <v>1484</v>
      </c>
      <c r="J258" s="724">
        <v>14</v>
      </c>
      <c r="K258" s="725">
        <v>6.5734519702197201</v>
      </c>
      <c r="L258" s="725">
        <v>1</v>
      </c>
      <c r="M258" s="726">
        <f t="shared" si="6"/>
        <v>6.5734519702197201</v>
      </c>
      <c r="N258" s="727">
        <f t="shared" si="7"/>
        <v>0.46953228358712285</v>
      </c>
      <c r="O258" s="714" t="s">
        <v>498</v>
      </c>
      <c r="P258" s="721" t="s">
        <v>1514</v>
      </c>
      <c r="R258" s="714">
        <v>48.9</v>
      </c>
      <c r="S258" s="714">
        <v>10374</v>
      </c>
    </row>
    <row r="259" spans="1:19">
      <c r="A259" s="721" t="s">
        <v>570</v>
      </c>
      <c r="B259" s="714">
        <v>2008</v>
      </c>
      <c r="D259" s="722" t="s">
        <v>570</v>
      </c>
      <c r="E259" s="722" t="s">
        <v>1499</v>
      </c>
      <c r="F259" s="714" t="s">
        <v>705</v>
      </c>
      <c r="G259" s="723" t="s">
        <v>1480</v>
      </c>
      <c r="H259" s="714" t="s">
        <v>1513</v>
      </c>
      <c r="I259" s="714" t="s">
        <v>1484</v>
      </c>
      <c r="J259" s="724">
        <v>20</v>
      </c>
      <c r="K259" s="725">
        <v>3.9949155620119843</v>
      </c>
      <c r="L259" s="725">
        <v>1</v>
      </c>
      <c r="M259" s="726">
        <f t="shared" si="6"/>
        <v>3.9949155620119843</v>
      </c>
      <c r="N259" s="727">
        <f t="shared" si="7"/>
        <v>0.19974577810059921</v>
      </c>
      <c r="O259" s="714" t="s">
        <v>498</v>
      </c>
      <c r="P259" s="721" t="s">
        <v>1514</v>
      </c>
      <c r="R259" s="714">
        <v>48.9</v>
      </c>
      <c r="S259" s="714">
        <v>10374</v>
      </c>
    </row>
    <row r="260" spans="1:19">
      <c r="A260" s="721" t="s">
        <v>570</v>
      </c>
      <c r="B260" s="714">
        <v>2008</v>
      </c>
      <c r="D260" s="722" t="s">
        <v>569</v>
      </c>
      <c r="E260" s="722" t="s">
        <v>1512</v>
      </c>
      <c r="F260" s="714" t="s">
        <v>705</v>
      </c>
      <c r="G260" s="723" t="s">
        <v>1480</v>
      </c>
      <c r="H260" s="714" t="s">
        <v>1513</v>
      </c>
      <c r="I260" s="714" t="s">
        <v>1484</v>
      </c>
      <c r="J260" s="724">
        <v>14</v>
      </c>
      <c r="K260" s="725">
        <v>7.1672416923915012</v>
      </c>
      <c r="L260" s="725">
        <v>1</v>
      </c>
      <c r="M260" s="726">
        <f t="shared" ref="M260:M323" si="8">+K260/L260</f>
        <v>7.1672416923915012</v>
      </c>
      <c r="N260" s="727">
        <f t="shared" ref="N260:N323" si="9">+M260/J260</f>
        <v>0.51194583517082148</v>
      </c>
      <c r="O260" s="714" t="s">
        <v>498</v>
      </c>
      <c r="P260" s="721" t="s">
        <v>1514</v>
      </c>
      <c r="R260" s="714">
        <v>48.9</v>
      </c>
      <c r="S260" s="714">
        <v>10374</v>
      </c>
    </row>
    <row r="261" spans="1:19">
      <c r="A261" s="721" t="s">
        <v>570</v>
      </c>
      <c r="B261" s="714">
        <v>2008</v>
      </c>
      <c r="D261" s="722" t="s">
        <v>570</v>
      </c>
      <c r="E261" s="722" t="s">
        <v>1487</v>
      </c>
      <c r="F261" s="714" t="s">
        <v>705</v>
      </c>
      <c r="G261" s="723" t="s">
        <v>1480</v>
      </c>
      <c r="H261" s="714" t="s">
        <v>1513</v>
      </c>
      <c r="I261" s="714" t="s">
        <v>1484</v>
      </c>
      <c r="J261" s="724">
        <v>30</v>
      </c>
      <c r="K261" s="725">
        <v>5.8634465226075898</v>
      </c>
      <c r="L261" s="725">
        <v>1</v>
      </c>
      <c r="M261" s="726">
        <f t="shared" si="8"/>
        <v>5.8634465226075898</v>
      </c>
      <c r="N261" s="727">
        <f t="shared" si="9"/>
        <v>0.19544821742025301</v>
      </c>
      <c r="O261" s="714" t="s">
        <v>498</v>
      </c>
      <c r="P261" s="721" t="s">
        <v>1514</v>
      </c>
      <c r="R261" s="714">
        <v>48.9</v>
      </c>
      <c r="S261" s="714">
        <v>10374</v>
      </c>
    </row>
    <row r="262" spans="1:19">
      <c r="A262" s="721" t="s">
        <v>570</v>
      </c>
      <c r="B262" s="714">
        <v>2008</v>
      </c>
      <c r="D262" s="722" t="s">
        <v>569</v>
      </c>
      <c r="E262" s="722" t="s">
        <v>1512</v>
      </c>
      <c r="F262" s="714" t="s">
        <v>705</v>
      </c>
      <c r="G262" s="723" t="s">
        <v>1480</v>
      </c>
      <c r="H262" s="714" t="s">
        <v>1513</v>
      </c>
      <c r="I262" s="714" t="s">
        <v>1484</v>
      </c>
      <c r="J262" s="724">
        <v>14</v>
      </c>
      <c r="K262" s="725">
        <v>9.4606863991283809</v>
      </c>
      <c r="L262" s="725">
        <v>1</v>
      </c>
      <c r="M262" s="726">
        <f t="shared" si="8"/>
        <v>9.4606863991283809</v>
      </c>
      <c r="N262" s="727">
        <f t="shared" si="9"/>
        <v>0.67576331422345581</v>
      </c>
      <c r="O262" s="714" t="s">
        <v>498</v>
      </c>
      <c r="P262" s="721" t="s">
        <v>1514</v>
      </c>
      <c r="R262" s="714">
        <v>48.9</v>
      </c>
      <c r="S262" s="714">
        <v>10374</v>
      </c>
    </row>
    <row r="263" spans="1:19">
      <c r="A263" s="721" t="s">
        <v>570</v>
      </c>
      <c r="B263" s="714">
        <v>2008</v>
      </c>
      <c r="D263" s="722" t="s">
        <v>570</v>
      </c>
      <c r="E263" s="722" t="s">
        <v>1515</v>
      </c>
      <c r="F263" s="714" t="s">
        <v>705</v>
      </c>
      <c r="G263" s="723" t="s">
        <v>1480</v>
      </c>
      <c r="H263" s="714" t="s">
        <v>1513</v>
      </c>
      <c r="I263" s="714" t="s">
        <v>1484</v>
      </c>
      <c r="J263" s="724">
        <v>30</v>
      </c>
      <c r="K263" s="725">
        <v>6.3954966406391858</v>
      </c>
      <c r="L263" s="725">
        <v>1</v>
      </c>
      <c r="M263" s="726">
        <f t="shared" si="8"/>
        <v>6.3954966406391858</v>
      </c>
      <c r="N263" s="727">
        <f t="shared" si="9"/>
        <v>0.21318322135463952</v>
      </c>
      <c r="O263" s="714" t="s">
        <v>498</v>
      </c>
      <c r="P263" s="721" t="s">
        <v>1514</v>
      </c>
      <c r="R263" s="714">
        <v>48.9</v>
      </c>
      <c r="S263" s="714">
        <v>10374</v>
      </c>
    </row>
    <row r="264" spans="1:19">
      <c r="A264" s="721" t="s">
        <v>570</v>
      </c>
      <c r="B264" s="714">
        <v>2008</v>
      </c>
      <c r="D264" s="722" t="s">
        <v>569</v>
      </c>
      <c r="E264" s="722" t="s">
        <v>1512</v>
      </c>
      <c r="F264" s="714" t="s">
        <v>705</v>
      </c>
      <c r="G264" s="723" t="s">
        <v>1480</v>
      </c>
      <c r="H264" s="714" t="s">
        <v>1513</v>
      </c>
      <c r="I264" s="714" t="s">
        <v>1484</v>
      </c>
      <c r="J264" s="724">
        <v>14</v>
      </c>
      <c r="K264" s="725">
        <v>9.4606863991283809</v>
      </c>
      <c r="L264" s="725">
        <v>1</v>
      </c>
      <c r="M264" s="726">
        <f t="shared" si="8"/>
        <v>9.4606863991283809</v>
      </c>
      <c r="N264" s="727">
        <f t="shared" si="9"/>
        <v>0.67576331422345581</v>
      </c>
      <c r="O264" s="714" t="s">
        <v>498</v>
      </c>
      <c r="P264" s="721" t="s">
        <v>1514</v>
      </c>
      <c r="R264" s="714">
        <v>48.9</v>
      </c>
      <c r="S264" s="714">
        <v>10374</v>
      </c>
    </row>
    <row r="265" spans="1:19">
      <c r="A265" s="721" t="s">
        <v>570</v>
      </c>
      <c r="B265" s="714">
        <v>2008</v>
      </c>
      <c r="D265" s="722" t="s">
        <v>570</v>
      </c>
      <c r="E265" s="722" t="s">
        <v>1487</v>
      </c>
      <c r="F265" s="714" t="s">
        <v>705</v>
      </c>
      <c r="G265" s="723" t="s">
        <v>1480</v>
      </c>
      <c r="H265" s="714" t="s">
        <v>1513</v>
      </c>
      <c r="I265" s="714" t="s">
        <v>1484</v>
      </c>
      <c r="J265" s="724">
        <v>30</v>
      </c>
      <c r="K265" s="725">
        <v>9.266388233157798</v>
      </c>
      <c r="L265" s="725">
        <v>1</v>
      </c>
      <c r="M265" s="726">
        <f t="shared" si="8"/>
        <v>9.266388233157798</v>
      </c>
      <c r="N265" s="727">
        <f t="shared" si="9"/>
        <v>0.30887960777192658</v>
      </c>
      <c r="O265" s="714" t="s">
        <v>498</v>
      </c>
      <c r="P265" s="721" t="s">
        <v>1514</v>
      </c>
      <c r="R265" s="714">
        <v>48.9</v>
      </c>
      <c r="S265" s="714">
        <v>10374</v>
      </c>
    </row>
    <row r="266" spans="1:19">
      <c r="A266" s="721" t="s">
        <v>570</v>
      </c>
      <c r="B266" s="714">
        <v>2008</v>
      </c>
      <c r="D266" s="722" t="s">
        <v>570</v>
      </c>
      <c r="E266" s="722" t="s">
        <v>1515</v>
      </c>
      <c r="F266" s="714" t="s">
        <v>705</v>
      </c>
      <c r="G266" s="723" t="s">
        <v>1480</v>
      </c>
      <c r="H266" s="714" t="s">
        <v>1513</v>
      </c>
      <c r="I266" s="714" t="s">
        <v>1484</v>
      </c>
      <c r="J266" s="724">
        <v>30</v>
      </c>
      <c r="K266" s="725">
        <v>5.5928817868167782</v>
      </c>
      <c r="L266" s="725">
        <v>1</v>
      </c>
      <c r="M266" s="726">
        <f t="shared" si="8"/>
        <v>5.5928817868167782</v>
      </c>
      <c r="N266" s="727">
        <f t="shared" si="9"/>
        <v>0.1864293928938926</v>
      </c>
      <c r="O266" s="714" t="s">
        <v>498</v>
      </c>
      <c r="P266" s="721" t="s">
        <v>1514</v>
      </c>
      <c r="R266" s="714">
        <v>48.9</v>
      </c>
      <c r="S266" s="714">
        <v>10374</v>
      </c>
    </row>
    <row r="267" spans="1:19">
      <c r="A267" s="721" t="s">
        <v>570</v>
      </c>
      <c r="B267" s="714">
        <v>2008</v>
      </c>
      <c r="D267" s="722" t="s">
        <v>569</v>
      </c>
      <c r="E267" s="722" t="s">
        <v>1512</v>
      </c>
      <c r="F267" s="714" t="s">
        <v>705</v>
      </c>
      <c r="G267" s="723" t="s">
        <v>1480</v>
      </c>
      <c r="H267" s="714" t="s">
        <v>1513</v>
      </c>
      <c r="I267" s="714" t="s">
        <v>1484</v>
      </c>
      <c r="J267" s="724">
        <v>14</v>
      </c>
      <c r="K267" s="725">
        <v>6.2284365353186848</v>
      </c>
      <c r="L267" s="725">
        <v>1</v>
      </c>
      <c r="M267" s="726">
        <f t="shared" si="8"/>
        <v>6.2284365353186848</v>
      </c>
      <c r="N267" s="727">
        <f t="shared" si="9"/>
        <v>0.44488832395133465</v>
      </c>
      <c r="O267" s="714" t="s">
        <v>498</v>
      </c>
      <c r="P267" s="721" t="s">
        <v>1514</v>
      </c>
      <c r="R267" s="714">
        <v>48.9</v>
      </c>
      <c r="S267" s="714">
        <v>10374</v>
      </c>
    </row>
    <row r="268" spans="1:19">
      <c r="A268" s="721" t="s">
        <v>570</v>
      </c>
      <c r="B268" s="714">
        <v>2008</v>
      </c>
      <c r="D268" s="722" t="s">
        <v>570</v>
      </c>
      <c r="E268" s="722" t="s">
        <v>1515</v>
      </c>
      <c r="F268" s="714" t="s">
        <v>705</v>
      </c>
      <c r="G268" s="723" t="s">
        <v>1480</v>
      </c>
      <c r="H268" s="714" t="s">
        <v>1513</v>
      </c>
      <c r="I268" s="714" t="s">
        <v>1484</v>
      </c>
      <c r="J268" s="724">
        <v>30</v>
      </c>
      <c r="K268" s="725">
        <v>9.0793535500272373</v>
      </c>
      <c r="L268" s="725">
        <v>1</v>
      </c>
      <c r="M268" s="726">
        <f t="shared" si="8"/>
        <v>9.0793535500272373</v>
      </c>
      <c r="N268" s="727">
        <f t="shared" si="9"/>
        <v>0.30264511833424124</v>
      </c>
      <c r="O268" s="714" t="s">
        <v>498</v>
      </c>
      <c r="P268" s="721" t="s">
        <v>1514</v>
      </c>
      <c r="R268" s="714">
        <v>48.9</v>
      </c>
      <c r="S268" s="714">
        <v>10374</v>
      </c>
    </row>
    <row r="269" spans="1:19">
      <c r="A269" s="721" t="s">
        <v>570</v>
      </c>
      <c r="B269" s="714">
        <v>2008</v>
      </c>
      <c r="D269" s="722" t="s">
        <v>569</v>
      </c>
      <c r="E269" s="722" t="s">
        <v>1512</v>
      </c>
      <c r="F269" s="714" t="s">
        <v>705</v>
      </c>
      <c r="G269" s="723" t="s">
        <v>1480</v>
      </c>
      <c r="H269" s="714" t="s">
        <v>1513</v>
      </c>
      <c r="I269" s="714" t="s">
        <v>1484</v>
      </c>
      <c r="J269" s="724">
        <v>14</v>
      </c>
      <c r="K269" s="725">
        <v>7.0274196477210813</v>
      </c>
      <c r="L269" s="725">
        <v>1</v>
      </c>
      <c r="M269" s="726">
        <f t="shared" si="8"/>
        <v>7.0274196477210813</v>
      </c>
      <c r="N269" s="727">
        <f t="shared" si="9"/>
        <v>0.50195854626579151</v>
      </c>
      <c r="O269" s="714" t="s">
        <v>498</v>
      </c>
      <c r="P269" s="721" t="s">
        <v>1514</v>
      </c>
      <c r="R269" s="714">
        <v>48.9</v>
      </c>
      <c r="S269" s="714">
        <v>10374</v>
      </c>
    </row>
    <row r="270" spans="1:19">
      <c r="A270" s="721" t="s">
        <v>570</v>
      </c>
      <c r="B270" s="714">
        <v>2008</v>
      </c>
      <c r="D270" s="722" t="s">
        <v>570</v>
      </c>
      <c r="E270" s="722" t="s">
        <v>1487</v>
      </c>
      <c r="F270" s="714" t="s">
        <v>705</v>
      </c>
      <c r="G270" s="723" t="s">
        <v>1480</v>
      </c>
      <c r="H270" s="714" t="s">
        <v>1513</v>
      </c>
      <c r="I270" s="714" t="s">
        <v>1484</v>
      </c>
      <c r="J270" s="724">
        <v>30</v>
      </c>
      <c r="K270" s="725">
        <v>9.2609406210277818</v>
      </c>
      <c r="L270" s="725">
        <v>1</v>
      </c>
      <c r="M270" s="726">
        <f t="shared" si="8"/>
        <v>9.2609406210277818</v>
      </c>
      <c r="N270" s="727">
        <f t="shared" si="9"/>
        <v>0.30869802070092606</v>
      </c>
      <c r="O270" s="714" t="s">
        <v>498</v>
      </c>
      <c r="P270" s="721" t="s">
        <v>1514</v>
      </c>
      <c r="R270" s="714">
        <v>48.9</v>
      </c>
      <c r="S270" s="714">
        <v>10374</v>
      </c>
    </row>
    <row r="271" spans="1:19">
      <c r="A271" s="721" t="s">
        <v>570</v>
      </c>
      <c r="B271" s="714">
        <v>2008</v>
      </c>
      <c r="D271" s="722" t="s">
        <v>569</v>
      </c>
      <c r="E271" s="722" t="s">
        <v>1512</v>
      </c>
      <c r="F271" s="714" t="s">
        <v>705</v>
      </c>
      <c r="G271" s="723" t="s">
        <v>1480</v>
      </c>
      <c r="H271" s="714" t="s">
        <v>1513</v>
      </c>
      <c r="I271" s="714" t="s">
        <v>1484</v>
      </c>
      <c r="J271" s="724">
        <v>14</v>
      </c>
      <c r="K271" s="725">
        <v>7.5540221536226611</v>
      </c>
      <c r="L271" s="725">
        <v>1</v>
      </c>
      <c r="M271" s="726">
        <f t="shared" si="8"/>
        <v>7.5540221536226611</v>
      </c>
      <c r="N271" s="727">
        <f t="shared" si="9"/>
        <v>0.53957301097304722</v>
      </c>
      <c r="O271" s="714" t="s">
        <v>498</v>
      </c>
      <c r="P271" s="721" t="s">
        <v>1514</v>
      </c>
      <c r="R271" s="714">
        <v>48.9</v>
      </c>
      <c r="S271" s="714">
        <v>10374</v>
      </c>
    </row>
    <row r="272" spans="1:19">
      <c r="A272" s="721" t="s">
        <v>570</v>
      </c>
      <c r="B272" s="714">
        <v>2008</v>
      </c>
      <c r="D272" s="722" t="s">
        <v>570</v>
      </c>
      <c r="E272" s="722" t="s">
        <v>1515</v>
      </c>
      <c r="F272" s="714" t="s">
        <v>705</v>
      </c>
      <c r="G272" s="723" t="s">
        <v>1480</v>
      </c>
      <c r="H272" s="714" t="s">
        <v>1513</v>
      </c>
      <c r="I272" s="714" t="s">
        <v>1484</v>
      </c>
      <c r="J272" s="724">
        <v>30</v>
      </c>
      <c r="K272" s="725">
        <v>6.5280552024695835</v>
      </c>
      <c r="L272" s="725">
        <v>1</v>
      </c>
      <c r="M272" s="726">
        <f t="shared" si="8"/>
        <v>6.5280552024695835</v>
      </c>
      <c r="N272" s="727">
        <f t="shared" si="9"/>
        <v>0.21760184008231945</v>
      </c>
      <c r="O272" s="714" t="s">
        <v>498</v>
      </c>
      <c r="P272" s="721" t="s">
        <v>1514</v>
      </c>
      <c r="R272" s="714">
        <v>48.9</v>
      </c>
      <c r="S272" s="714">
        <v>10374</v>
      </c>
    </row>
    <row r="273" spans="1:19">
      <c r="A273" s="721" t="s">
        <v>570</v>
      </c>
      <c r="B273" s="714">
        <v>2008</v>
      </c>
      <c r="D273" s="722" t="s">
        <v>569</v>
      </c>
      <c r="E273" s="722" t="s">
        <v>1512</v>
      </c>
      <c r="F273" s="714" t="s">
        <v>705</v>
      </c>
      <c r="G273" s="723" t="s">
        <v>1480</v>
      </c>
      <c r="H273" s="714" t="s">
        <v>1513</v>
      </c>
      <c r="I273" s="714" t="s">
        <v>1484</v>
      </c>
      <c r="J273" s="724">
        <v>14</v>
      </c>
      <c r="K273" s="725">
        <v>7.6084982749228249</v>
      </c>
      <c r="L273" s="725">
        <v>1</v>
      </c>
      <c r="M273" s="726">
        <f t="shared" si="8"/>
        <v>7.6084982749228249</v>
      </c>
      <c r="N273" s="727">
        <f t="shared" si="9"/>
        <v>0.54346416249448748</v>
      </c>
      <c r="O273" s="714" t="s">
        <v>498</v>
      </c>
      <c r="P273" s="721" t="s">
        <v>1514</v>
      </c>
      <c r="R273" s="714">
        <v>48.9</v>
      </c>
      <c r="S273" s="714">
        <v>10374</v>
      </c>
    </row>
    <row r="274" spans="1:19">
      <c r="A274" s="721" t="s">
        <v>570</v>
      </c>
      <c r="B274" s="714">
        <v>2008</v>
      </c>
      <c r="D274" s="722" t="s">
        <v>570</v>
      </c>
      <c r="E274" s="722" t="s">
        <v>1487</v>
      </c>
      <c r="F274" s="714" t="s">
        <v>705</v>
      </c>
      <c r="G274" s="723" t="s">
        <v>1480</v>
      </c>
      <c r="H274" s="714" t="s">
        <v>1513</v>
      </c>
      <c r="I274" s="714" t="s">
        <v>1484</v>
      </c>
      <c r="J274" s="724">
        <v>30</v>
      </c>
      <c r="K274" s="725">
        <v>7.9989104775739959</v>
      </c>
      <c r="L274" s="725">
        <v>1</v>
      </c>
      <c r="M274" s="726">
        <f t="shared" si="8"/>
        <v>7.9989104775739959</v>
      </c>
      <c r="N274" s="727">
        <f t="shared" si="9"/>
        <v>0.26663034925246654</v>
      </c>
      <c r="O274" s="714" t="s">
        <v>498</v>
      </c>
      <c r="P274" s="721" t="s">
        <v>1514</v>
      </c>
      <c r="R274" s="714">
        <v>48.9</v>
      </c>
      <c r="S274" s="714">
        <v>10374</v>
      </c>
    </row>
    <row r="275" spans="1:19">
      <c r="A275" s="721" t="s">
        <v>570</v>
      </c>
      <c r="B275" s="714">
        <v>2008</v>
      </c>
      <c r="D275" s="722" t="s">
        <v>570</v>
      </c>
      <c r="E275" s="722" t="s">
        <v>1499</v>
      </c>
      <c r="F275" s="714" t="s">
        <v>705</v>
      </c>
      <c r="G275" s="723" t="s">
        <v>1480</v>
      </c>
      <c r="H275" s="714" t="s">
        <v>1513</v>
      </c>
      <c r="I275" s="714" t="s">
        <v>1484</v>
      </c>
      <c r="J275" s="724">
        <v>14</v>
      </c>
      <c r="K275" s="725">
        <v>2.415108044307245</v>
      </c>
      <c r="L275" s="725">
        <v>1</v>
      </c>
      <c r="M275" s="726">
        <f t="shared" si="8"/>
        <v>2.415108044307245</v>
      </c>
      <c r="N275" s="727">
        <f t="shared" si="9"/>
        <v>0.17250771745051749</v>
      </c>
      <c r="O275" s="714" t="s">
        <v>498</v>
      </c>
      <c r="P275" s="721" t="s">
        <v>1514</v>
      </c>
      <c r="R275" s="714">
        <v>48.9</v>
      </c>
      <c r="S275" s="714">
        <v>10374</v>
      </c>
    </row>
    <row r="276" spans="1:19">
      <c r="A276" s="721" t="s">
        <v>570</v>
      </c>
      <c r="B276" s="714">
        <v>2008</v>
      </c>
      <c r="D276" s="722" t="s">
        <v>569</v>
      </c>
      <c r="E276" s="722" t="s">
        <v>1512</v>
      </c>
      <c r="F276" s="714" t="s">
        <v>705</v>
      </c>
      <c r="G276" s="723" t="s">
        <v>1480</v>
      </c>
      <c r="H276" s="714" t="s">
        <v>1513</v>
      </c>
      <c r="I276" s="714" t="s">
        <v>1484</v>
      </c>
      <c r="J276" s="724">
        <v>14</v>
      </c>
      <c r="K276" s="725">
        <v>6.1303795169783903</v>
      </c>
      <c r="L276" s="725">
        <v>1</v>
      </c>
      <c r="M276" s="726">
        <f t="shared" si="8"/>
        <v>6.1303795169783903</v>
      </c>
      <c r="N276" s="727">
        <f t="shared" si="9"/>
        <v>0.43788425121274216</v>
      </c>
      <c r="O276" s="714" t="s">
        <v>498</v>
      </c>
      <c r="P276" s="721" t="s">
        <v>1514</v>
      </c>
      <c r="R276" s="714">
        <v>48.9</v>
      </c>
      <c r="S276" s="714">
        <v>10374</v>
      </c>
    </row>
    <row r="277" spans="1:19">
      <c r="A277" s="721" t="s">
        <v>570</v>
      </c>
      <c r="B277" s="714">
        <v>2008</v>
      </c>
      <c r="D277" s="722" t="s">
        <v>570</v>
      </c>
      <c r="E277" s="722" t="s">
        <v>1487</v>
      </c>
      <c r="F277" s="714" t="s">
        <v>705</v>
      </c>
      <c r="G277" s="723" t="s">
        <v>1480</v>
      </c>
      <c r="H277" s="714" t="s">
        <v>1513</v>
      </c>
      <c r="I277" s="714" t="s">
        <v>1484</v>
      </c>
      <c r="J277" s="724">
        <v>30</v>
      </c>
      <c r="K277" s="725">
        <v>6.6442709279099326</v>
      </c>
      <c r="L277" s="725">
        <v>1</v>
      </c>
      <c r="M277" s="726">
        <f t="shared" si="8"/>
        <v>6.6442709279099326</v>
      </c>
      <c r="N277" s="727">
        <f t="shared" si="9"/>
        <v>0.22147569759699776</v>
      </c>
      <c r="O277" s="714" t="s">
        <v>498</v>
      </c>
      <c r="P277" s="721" t="s">
        <v>1514</v>
      </c>
      <c r="R277" s="714">
        <v>48.9</v>
      </c>
      <c r="S277" s="714">
        <v>10374</v>
      </c>
    </row>
    <row r="278" spans="1:19">
      <c r="A278" s="721" t="s">
        <v>570</v>
      </c>
      <c r="B278" s="714">
        <v>2008</v>
      </c>
      <c r="D278" s="722" t="s">
        <v>569</v>
      </c>
      <c r="E278" s="722" t="s">
        <v>1512</v>
      </c>
      <c r="F278" s="714" t="s">
        <v>705</v>
      </c>
      <c r="G278" s="723" t="s">
        <v>1480</v>
      </c>
      <c r="H278" s="714" t="s">
        <v>1513</v>
      </c>
      <c r="I278" s="714" t="s">
        <v>1484</v>
      </c>
      <c r="J278" s="724">
        <v>14</v>
      </c>
      <c r="K278" s="725">
        <v>9.4606863991283809</v>
      </c>
      <c r="L278" s="725">
        <v>1</v>
      </c>
      <c r="M278" s="726">
        <f t="shared" si="8"/>
        <v>9.4606863991283809</v>
      </c>
      <c r="N278" s="727">
        <f t="shared" si="9"/>
        <v>0.67576331422345581</v>
      </c>
      <c r="O278" s="714" t="s">
        <v>498</v>
      </c>
      <c r="P278" s="721" t="s">
        <v>1514</v>
      </c>
      <c r="R278" s="714">
        <v>48.9</v>
      </c>
      <c r="S278" s="714">
        <v>10374</v>
      </c>
    </row>
    <row r="279" spans="1:19">
      <c r="A279" s="721" t="s">
        <v>570</v>
      </c>
      <c r="B279" s="714">
        <v>2008</v>
      </c>
      <c r="D279" s="722" t="s">
        <v>570</v>
      </c>
      <c r="E279" s="715" t="s">
        <v>1518</v>
      </c>
      <c r="F279" s="714" t="s">
        <v>705</v>
      </c>
      <c r="G279" s="723" t="s">
        <v>1480</v>
      </c>
      <c r="H279" s="714" t="s">
        <v>1513</v>
      </c>
      <c r="I279" s="714" t="s">
        <v>1484</v>
      </c>
      <c r="J279" s="724">
        <v>15</v>
      </c>
      <c r="K279" s="725">
        <v>4.1946613401125834</v>
      </c>
      <c r="L279" s="725">
        <v>1</v>
      </c>
      <c r="M279" s="726">
        <f t="shared" si="8"/>
        <v>4.1946613401125834</v>
      </c>
      <c r="N279" s="727">
        <f t="shared" si="9"/>
        <v>0.2796440893408389</v>
      </c>
      <c r="O279" s="714" t="s">
        <v>498</v>
      </c>
      <c r="P279" s="721" t="s">
        <v>1514</v>
      </c>
      <c r="R279" s="714">
        <v>48.9</v>
      </c>
      <c r="S279" s="714">
        <v>10374</v>
      </c>
    </row>
    <row r="280" spans="1:19">
      <c r="A280" s="721" t="s">
        <v>570</v>
      </c>
      <c r="B280" s="714">
        <v>2008</v>
      </c>
      <c r="D280" s="722" t="s">
        <v>569</v>
      </c>
      <c r="E280" s="722" t="s">
        <v>1512</v>
      </c>
      <c r="F280" s="714" t="s">
        <v>705</v>
      </c>
      <c r="G280" s="723" t="s">
        <v>1480</v>
      </c>
      <c r="H280" s="714" t="s">
        <v>1513</v>
      </c>
      <c r="I280" s="714" t="s">
        <v>1484</v>
      </c>
      <c r="J280" s="724">
        <v>14</v>
      </c>
      <c r="K280" s="725">
        <v>9.4606863991283809</v>
      </c>
      <c r="L280" s="725">
        <v>1</v>
      </c>
      <c r="M280" s="726">
        <f t="shared" si="8"/>
        <v>9.4606863991283809</v>
      </c>
      <c r="N280" s="727">
        <f t="shared" si="9"/>
        <v>0.67576331422345581</v>
      </c>
      <c r="O280" s="714" t="s">
        <v>498</v>
      </c>
      <c r="P280" s="721" t="s">
        <v>1514</v>
      </c>
      <c r="R280" s="714">
        <v>48.9</v>
      </c>
      <c r="S280" s="714">
        <v>10374</v>
      </c>
    </row>
    <row r="281" spans="1:19">
      <c r="A281" s="721" t="s">
        <v>570</v>
      </c>
      <c r="B281" s="714">
        <v>2008</v>
      </c>
      <c r="D281" s="722" t="s">
        <v>570</v>
      </c>
      <c r="E281" s="722" t="s">
        <v>1487</v>
      </c>
      <c r="F281" s="714" t="s">
        <v>705</v>
      </c>
      <c r="G281" s="723" t="s">
        <v>1480</v>
      </c>
      <c r="H281" s="714" t="s">
        <v>1513</v>
      </c>
      <c r="I281" s="714" t="s">
        <v>1484</v>
      </c>
      <c r="J281" s="724">
        <v>30</v>
      </c>
      <c r="K281" s="725">
        <v>9.266388233157798</v>
      </c>
      <c r="L281" s="725">
        <v>1</v>
      </c>
      <c r="M281" s="726">
        <f t="shared" si="8"/>
        <v>9.266388233157798</v>
      </c>
      <c r="N281" s="727">
        <f t="shared" si="9"/>
        <v>0.30887960777192658</v>
      </c>
      <c r="O281" s="714" t="s">
        <v>498</v>
      </c>
      <c r="P281" s="721" t="s">
        <v>1514</v>
      </c>
      <c r="R281" s="714">
        <v>48.9</v>
      </c>
      <c r="S281" s="714">
        <v>10374</v>
      </c>
    </row>
    <row r="282" spans="1:19">
      <c r="A282" s="721" t="s">
        <v>570</v>
      </c>
      <c r="B282" s="714">
        <v>2008</v>
      </c>
      <c r="D282" s="722" t="s">
        <v>569</v>
      </c>
      <c r="E282" s="722" t="s">
        <v>1512</v>
      </c>
      <c r="F282" s="714" t="s">
        <v>705</v>
      </c>
      <c r="G282" s="723" t="s">
        <v>1480</v>
      </c>
      <c r="H282" s="714" t="s">
        <v>1513</v>
      </c>
      <c r="I282" s="714" t="s">
        <v>1484</v>
      </c>
      <c r="J282" s="724">
        <v>14</v>
      </c>
      <c r="K282" s="725">
        <v>9.4606863991283809</v>
      </c>
      <c r="L282" s="725">
        <v>1</v>
      </c>
      <c r="M282" s="726">
        <f t="shared" si="8"/>
        <v>9.4606863991283809</v>
      </c>
      <c r="N282" s="727">
        <f t="shared" si="9"/>
        <v>0.67576331422345581</v>
      </c>
      <c r="O282" s="714" t="s">
        <v>498</v>
      </c>
      <c r="P282" s="721" t="s">
        <v>1514</v>
      </c>
      <c r="R282" s="714">
        <v>48.9</v>
      </c>
      <c r="S282" s="714">
        <v>10374</v>
      </c>
    </row>
    <row r="283" spans="1:19">
      <c r="A283" s="721" t="s">
        <v>570</v>
      </c>
      <c r="B283" s="714">
        <v>2008</v>
      </c>
      <c r="D283" s="722" t="s">
        <v>570</v>
      </c>
      <c r="E283" s="722" t="s">
        <v>1515</v>
      </c>
      <c r="F283" s="714" t="s">
        <v>705</v>
      </c>
      <c r="G283" s="723" t="s">
        <v>1480</v>
      </c>
      <c r="H283" s="714" t="s">
        <v>1513</v>
      </c>
      <c r="I283" s="714" t="s">
        <v>1484</v>
      </c>
      <c r="J283" s="724">
        <v>30</v>
      </c>
      <c r="K283" s="725">
        <v>6.3918648992191747</v>
      </c>
      <c r="L283" s="725">
        <v>1</v>
      </c>
      <c r="M283" s="726">
        <f t="shared" si="8"/>
        <v>6.3918648992191747</v>
      </c>
      <c r="N283" s="727">
        <f t="shared" si="9"/>
        <v>0.21306216330730582</v>
      </c>
      <c r="O283" s="714" t="s">
        <v>498</v>
      </c>
      <c r="P283" s="721" t="s">
        <v>1514</v>
      </c>
      <c r="R283" s="714">
        <v>48.9</v>
      </c>
      <c r="S283" s="714">
        <v>10374</v>
      </c>
    </row>
    <row r="284" spans="1:19">
      <c r="A284" s="721" t="s">
        <v>570</v>
      </c>
      <c r="B284" s="714">
        <v>2008</v>
      </c>
      <c r="D284" s="722" t="s">
        <v>569</v>
      </c>
      <c r="E284" s="722" t="s">
        <v>1512</v>
      </c>
      <c r="F284" s="714" t="s">
        <v>705</v>
      </c>
      <c r="G284" s="723" t="s">
        <v>1480</v>
      </c>
      <c r="H284" s="714" t="s">
        <v>1513</v>
      </c>
      <c r="I284" s="714" t="s">
        <v>1484</v>
      </c>
      <c r="J284" s="724">
        <v>14</v>
      </c>
      <c r="K284" s="725">
        <v>6.7822771018703465</v>
      </c>
      <c r="L284" s="725">
        <v>1</v>
      </c>
      <c r="M284" s="726">
        <f t="shared" si="8"/>
        <v>6.7822771018703465</v>
      </c>
      <c r="N284" s="727">
        <f t="shared" si="9"/>
        <v>0.48444836441931044</v>
      </c>
      <c r="O284" s="714" t="s">
        <v>498</v>
      </c>
      <c r="P284" s="721" t="s">
        <v>1514</v>
      </c>
      <c r="R284" s="714">
        <v>48.9</v>
      </c>
      <c r="S284" s="714">
        <v>10374</v>
      </c>
    </row>
    <row r="285" spans="1:19">
      <c r="A285" s="721" t="s">
        <v>570</v>
      </c>
      <c r="B285" s="714">
        <v>2008</v>
      </c>
      <c r="D285" s="722" t="s">
        <v>570</v>
      </c>
      <c r="E285" s="722" t="s">
        <v>1487</v>
      </c>
      <c r="F285" s="714" t="s">
        <v>705</v>
      </c>
      <c r="G285" s="723" t="s">
        <v>1480</v>
      </c>
      <c r="H285" s="714" t="s">
        <v>1513</v>
      </c>
      <c r="I285" s="714" t="s">
        <v>1484</v>
      </c>
      <c r="J285" s="724">
        <v>30</v>
      </c>
      <c r="K285" s="725">
        <v>6.8458325767205368</v>
      </c>
      <c r="L285" s="725">
        <v>1</v>
      </c>
      <c r="M285" s="726">
        <f t="shared" si="8"/>
        <v>6.8458325767205368</v>
      </c>
      <c r="N285" s="727">
        <f t="shared" si="9"/>
        <v>0.2281944192240179</v>
      </c>
      <c r="O285" s="714" t="s">
        <v>498</v>
      </c>
      <c r="P285" s="721" t="s">
        <v>1514</v>
      </c>
      <c r="R285" s="714">
        <v>48.9</v>
      </c>
      <c r="S285" s="714">
        <v>10374</v>
      </c>
    </row>
    <row r="286" spans="1:19">
      <c r="A286" s="721" t="s">
        <v>676</v>
      </c>
      <c r="B286" s="714">
        <v>2008</v>
      </c>
      <c r="D286" s="722" t="s">
        <v>675</v>
      </c>
      <c r="E286" s="722" t="s">
        <v>1493</v>
      </c>
      <c r="F286" s="714" t="s">
        <v>705</v>
      </c>
      <c r="G286" s="723" t="s">
        <v>1519</v>
      </c>
      <c r="H286" s="714" t="s">
        <v>1520</v>
      </c>
      <c r="I286" s="714" t="s">
        <v>402</v>
      </c>
      <c r="J286" s="724">
        <v>1</v>
      </c>
      <c r="K286" s="725">
        <v>18.122389685854365</v>
      </c>
      <c r="L286" s="725">
        <v>1</v>
      </c>
      <c r="M286" s="726">
        <f t="shared" si="8"/>
        <v>18.122389685854365</v>
      </c>
      <c r="N286" s="727">
        <f t="shared" si="9"/>
        <v>18.122389685854365</v>
      </c>
      <c r="O286" s="714" t="s">
        <v>498</v>
      </c>
      <c r="P286" s="721" t="s">
        <v>1521</v>
      </c>
      <c r="R286" s="714">
        <v>48.9</v>
      </c>
      <c r="S286" s="714">
        <v>10374</v>
      </c>
    </row>
    <row r="287" spans="1:19">
      <c r="A287" s="721" t="s">
        <v>676</v>
      </c>
      <c r="B287" s="714">
        <v>2008</v>
      </c>
      <c r="D287" s="722" t="s">
        <v>675</v>
      </c>
      <c r="E287" s="722" t="s">
        <v>1493</v>
      </c>
      <c r="F287" s="714" t="s">
        <v>705</v>
      </c>
      <c r="G287" s="723" t="s">
        <v>1519</v>
      </c>
      <c r="H287" s="714" t="s">
        <v>1520</v>
      </c>
      <c r="I287" s="714" t="s">
        <v>402</v>
      </c>
      <c r="J287" s="724">
        <v>1</v>
      </c>
      <c r="K287" s="725">
        <v>19.693117850009077</v>
      </c>
      <c r="L287" s="725">
        <v>1</v>
      </c>
      <c r="M287" s="726">
        <f t="shared" si="8"/>
        <v>19.693117850009077</v>
      </c>
      <c r="N287" s="727">
        <f t="shared" si="9"/>
        <v>19.693117850009077</v>
      </c>
      <c r="O287" s="714" t="s">
        <v>498</v>
      </c>
      <c r="P287" s="721" t="s">
        <v>1521</v>
      </c>
      <c r="R287" s="714">
        <v>48.9</v>
      </c>
      <c r="S287" s="714">
        <v>10374</v>
      </c>
    </row>
    <row r="288" spans="1:19">
      <c r="A288" s="721" t="s">
        <v>676</v>
      </c>
      <c r="B288" s="714">
        <v>2008</v>
      </c>
      <c r="D288" s="722" t="s">
        <v>675</v>
      </c>
      <c r="E288" s="722" t="s">
        <v>1493</v>
      </c>
      <c r="F288" s="714" t="s">
        <v>705</v>
      </c>
      <c r="G288" s="723" t="s">
        <v>1519</v>
      </c>
      <c r="H288" s="714" t="s">
        <v>1520</v>
      </c>
      <c r="I288" s="714" t="s">
        <v>402</v>
      </c>
      <c r="J288" s="724">
        <v>1</v>
      </c>
      <c r="K288" s="725">
        <v>15.976030506627927</v>
      </c>
      <c r="L288" s="725">
        <v>1</v>
      </c>
      <c r="M288" s="726">
        <f t="shared" si="8"/>
        <v>15.976030506627927</v>
      </c>
      <c r="N288" s="727">
        <f t="shared" si="9"/>
        <v>15.976030506627927</v>
      </c>
      <c r="O288" s="714" t="s">
        <v>498</v>
      </c>
      <c r="P288" s="721" t="s">
        <v>1521</v>
      </c>
      <c r="R288" s="714">
        <v>48.9</v>
      </c>
      <c r="S288" s="714">
        <v>10374</v>
      </c>
    </row>
    <row r="289" spans="1:19">
      <c r="A289" s="721" t="s">
        <v>676</v>
      </c>
      <c r="B289" s="714">
        <v>2008</v>
      </c>
      <c r="D289" s="722" t="s">
        <v>676</v>
      </c>
      <c r="E289" s="722" t="s">
        <v>732</v>
      </c>
      <c r="F289" s="714" t="s">
        <v>705</v>
      </c>
      <c r="G289" s="723" t="s">
        <v>1519</v>
      </c>
      <c r="H289" s="714" t="s">
        <v>1520</v>
      </c>
      <c r="I289" s="714" t="s">
        <v>402</v>
      </c>
      <c r="J289" s="724">
        <v>1</v>
      </c>
      <c r="K289" s="725">
        <v>9.8347557653895041</v>
      </c>
      <c r="L289" s="725">
        <v>1</v>
      </c>
      <c r="M289" s="726">
        <f t="shared" si="8"/>
        <v>9.8347557653895041</v>
      </c>
      <c r="N289" s="727">
        <f t="shared" si="9"/>
        <v>9.8347557653895041</v>
      </c>
      <c r="O289" s="714" t="s">
        <v>498</v>
      </c>
      <c r="P289" s="721" t="s">
        <v>1521</v>
      </c>
      <c r="R289" s="714">
        <v>48.9</v>
      </c>
      <c r="S289" s="714">
        <v>10374</v>
      </c>
    </row>
    <row r="290" spans="1:19">
      <c r="A290" s="721" t="s">
        <v>676</v>
      </c>
      <c r="B290" s="714">
        <v>2008</v>
      </c>
      <c r="D290" s="722" t="s">
        <v>675</v>
      </c>
      <c r="E290" s="722" t="s">
        <v>1493</v>
      </c>
      <c r="F290" s="714" t="s">
        <v>705</v>
      </c>
      <c r="G290" s="723" t="s">
        <v>1519</v>
      </c>
      <c r="H290" s="714" t="s">
        <v>1520</v>
      </c>
      <c r="I290" s="714" t="s">
        <v>402</v>
      </c>
      <c r="J290" s="724">
        <v>1</v>
      </c>
      <c r="K290" s="725">
        <v>22.522244416197566</v>
      </c>
      <c r="L290" s="725">
        <v>1</v>
      </c>
      <c r="M290" s="726">
        <f t="shared" si="8"/>
        <v>22.522244416197566</v>
      </c>
      <c r="N290" s="727">
        <f t="shared" si="9"/>
        <v>22.522244416197566</v>
      </c>
      <c r="O290" s="714" t="s">
        <v>498</v>
      </c>
      <c r="P290" s="721" t="s">
        <v>1521</v>
      </c>
      <c r="R290" s="714">
        <v>48.9</v>
      </c>
      <c r="S290" s="714">
        <v>10374</v>
      </c>
    </row>
    <row r="291" spans="1:19">
      <c r="A291" s="721" t="s">
        <v>676</v>
      </c>
      <c r="B291" s="714">
        <v>2008</v>
      </c>
      <c r="D291" s="722" t="s">
        <v>675</v>
      </c>
      <c r="E291" s="722" t="s">
        <v>1493</v>
      </c>
      <c r="F291" s="714" t="s">
        <v>705</v>
      </c>
      <c r="G291" s="723" t="s">
        <v>1519</v>
      </c>
      <c r="H291" s="714" t="s">
        <v>1520</v>
      </c>
      <c r="I291" s="714" t="s">
        <v>402</v>
      </c>
      <c r="J291" s="724">
        <v>1</v>
      </c>
      <c r="K291" s="725">
        <v>17.214454330851641</v>
      </c>
      <c r="L291" s="725">
        <v>1</v>
      </c>
      <c r="M291" s="726">
        <f t="shared" si="8"/>
        <v>17.214454330851641</v>
      </c>
      <c r="N291" s="727">
        <f t="shared" si="9"/>
        <v>17.214454330851641</v>
      </c>
      <c r="O291" s="714" t="s">
        <v>498</v>
      </c>
      <c r="P291" s="721" t="s">
        <v>1521</v>
      </c>
      <c r="R291" s="714">
        <v>48.9</v>
      </c>
      <c r="S291" s="714">
        <v>10374</v>
      </c>
    </row>
    <row r="292" spans="1:19">
      <c r="A292" s="721" t="s">
        <v>676</v>
      </c>
      <c r="B292" s="714">
        <v>2008</v>
      </c>
      <c r="D292" s="722" t="s">
        <v>675</v>
      </c>
      <c r="E292" s="722" t="s">
        <v>1493</v>
      </c>
      <c r="F292" s="714" t="s">
        <v>705</v>
      </c>
      <c r="G292" s="723" t="s">
        <v>1519</v>
      </c>
      <c r="H292" s="714" t="s">
        <v>1520</v>
      </c>
      <c r="I292" s="714" t="s">
        <v>402</v>
      </c>
      <c r="J292" s="724">
        <v>1</v>
      </c>
      <c r="K292" s="725">
        <v>17.595787179952787</v>
      </c>
      <c r="L292" s="725">
        <v>1</v>
      </c>
      <c r="M292" s="726">
        <f t="shared" si="8"/>
        <v>17.595787179952787</v>
      </c>
      <c r="N292" s="727">
        <f t="shared" si="9"/>
        <v>17.595787179952787</v>
      </c>
      <c r="O292" s="714" t="s">
        <v>498</v>
      </c>
      <c r="P292" s="721" t="s">
        <v>1521</v>
      </c>
      <c r="R292" s="714">
        <v>48.9</v>
      </c>
      <c r="S292" s="714">
        <v>10374</v>
      </c>
    </row>
    <row r="293" spans="1:19">
      <c r="A293" s="721" t="s">
        <v>676</v>
      </c>
      <c r="B293" s="714">
        <v>2008</v>
      </c>
      <c r="D293" s="722" t="s">
        <v>675</v>
      </c>
      <c r="E293" s="722" t="s">
        <v>1493</v>
      </c>
      <c r="F293" s="714" t="s">
        <v>705</v>
      </c>
      <c r="G293" s="723" t="s">
        <v>1519</v>
      </c>
      <c r="H293" s="714" t="s">
        <v>1520</v>
      </c>
      <c r="I293" s="714" t="s">
        <v>402</v>
      </c>
      <c r="J293" s="724">
        <v>1</v>
      </c>
      <c r="K293" s="725">
        <v>19.974577810059923</v>
      </c>
      <c r="L293" s="725">
        <v>1</v>
      </c>
      <c r="M293" s="726">
        <f t="shared" si="8"/>
        <v>19.974577810059923</v>
      </c>
      <c r="N293" s="727">
        <f t="shared" si="9"/>
        <v>19.974577810059923</v>
      </c>
      <c r="O293" s="714" t="s">
        <v>498</v>
      </c>
      <c r="P293" s="721" t="s">
        <v>1521</v>
      </c>
      <c r="R293" s="714">
        <v>48.9</v>
      </c>
      <c r="S293" s="714">
        <v>10374</v>
      </c>
    </row>
    <row r="294" spans="1:19">
      <c r="A294" s="721" t="s">
        <v>676</v>
      </c>
      <c r="B294" s="714">
        <v>2008</v>
      </c>
      <c r="D294" s="722" t="s">
        <v>675</v>
      </c>
      <c r="E294" s="722" t="s">
        <v>1493</v>
      </c>
      <c r="F294" s="714" t="s">
        <v>705</v>
      </c>
      <c r="G294" s="723" t="s">
        <v>1519</v>
      </c>
      <c r="H294" s="714" t="s">
        <v>1520</v>
      </c>
      <c r="I294" s="714" t="s">
        <v>402</v>
      </c>
      <c r="J294" s="724">
        <v>1</v>
      </c>
      <c r="K294" s="725">
        <v>18.122389685854365</v>
      </c>
      <c r="L294" s="725">
        <v>1</v>
      </c>
      <c r="M294" s="726">
        <f t="shared" si="8"/>
        <v>18.122389685854365</v>
      </c>
      <c r="N294" s="727">
        <f t="shared" si="9"/>
        <v>18.122389685854365</v>
      </c>
      <c r="O294" s="714" t="s">
        <v>498</v>
      </c>
      <c r="P294" s="721" t="s">
        <v>1521</v>
      </c>
      <c r="R294" s="714">
        <v>48.9</v>
      </c>
      <c r="S294" s="714">
        <v>10374</v>
      </c>
    </row>
    <row r="295" spans="1:19">
      <c r="A295" s="721" t="s">
        <v>676</v>
      </c>
      <c r="B295" s="714">
        <v>2008</v>
      </c>
      <c r="D295" s="722" t="s">
        <v>676</v>
      </c>
      <c r="E295" s="722" t="s">
        <v>732</v>
      </c>
      <c r="F295" s="714" t="s">
        <v>705</v>
      </c>
      <c r="G295" s="723" t="s">
        <v>1519</v>
      </c>
      <c r="H295" s="714" t="s">
        <v>1520</v>
      </c>
      <c r="I295" s="714" t="s">
        <v>402</v>
      </c>
      <c r="J295" s="724">
        <v>1</v>
      </c>
      <c r="K295" s="725">
        <v>13.882331577991646</v>
      </c>
      <c r="L295" s="725">
        <v>1</v>
      </c>
      <c r="M295" s="726">
        <f t="shared" si="8"/>
        <v>13.882331577991646</v>
      </c>
      <c r="N295" s="727">
        <f t="shared" si="9"/>
        <v>13.882331577991646</v>
      </c>
      <c r="O295" s="714" t="s">
        <v>498</v>
      </c>
      <c r="P295" s="721" t="s">
        <v>1521</v>
      </c>
      <c r="R295" s="714">
        <v>48.9</v>
      </c>
      <c r="S295" s="714">
        <v>10374</v>
      </c>
    </row>
    <row r="296" spans="1:19">
      <c r="A296" s="721" t="s">
        <v>676</v>
      </c>
      <c r="B296" s="714">
        <v>2008</v>
      </c>
      <c r="D296" s="722" t="s">
        <v>675</v>
      </c>
      <c r="E296" s="722" t="s">
        <v>1493</v>
      </c>
      <c r="F296" s="714" t="s">
        <v>705</v>
      </c>
      <c r="G296" s="723" t="s">
        <v>1519</v>
      </c>
      <c r="H296" s="714" t="s">
        <v>1520</v>
      </c>
      <c r="I296" s="714" t="s">
        <v>402</v>
      </c>
      <c r="J296" s="724">
        <v>1</v>
      </c>
      <c r="K296" s="725">
        <v>18.122389685854365</v>
      </c>
      <c r="L296" s="725">
        <v>1</v>
      </c>
      <c r="M296" s="726">
        <f t="shared" si="8"/>
        <v>18.122389685854365</v>
      </c>
      <c r="N296" s="727">
        <f t="shared" si="9"/>
        <v>18.122389685854365</v>
      </c>
      <c r="O296" s="714" t="s">
        <v>498</v>
      </c>
      <c r="P296" s="721" t="s">
        <v>1521</v>
      </c>
      <c r="R296" s="714">
        <v>48.9</v>
      </c>
      <c r="S296" s="714">
        <v>10374</v>
      </c>
    </row>
    <row r="297" spans="1:19">
      <c r="A297" s="721" t="s">
        <v>676</v>
      </c>
      <c r="B297" s="714">
        <v>2008</v>
      </c>
      <c r="D297" s="722" t="s">
        <v>676</v>
      </c>
      <c r="E297" s="722" t="s">
        <v>732</v>
      </c>
      <c r="F297" s="714" t="s">
        <v>705</v>
      </c>
      <c r="G297" s="723" t="s">
        <v>1519</v>
      </c>
      <c r="H297" s="714" t="s">
        <v>1520</v>
      </c>
      <c r="I297" s="714" t="s">
        <v>402</v>
      </c>
      <c r="J297" s="724">
        <v>1</v>
      </c>
      <c r="K297" s="725">
        <v>13.882331577991646</v>
      </c>
      <c r="L297" s="725">
        <v>1</v>
      </c>
      <c r="M297" s="726">
        <f t="shared" si="8"/>
        <v>13.882331577991646</v>
      </c>
      <c r="N297" s="727">
        <f t="shared" si="9"/>
        <v>13.882331577991646</v>
      </c>
      <c r="O297" s="714" t="s">
        <v>498</v>
      </c>
      <c r="P297" s="721" t="s">
        <v>1521</v>
      </c>
      <c r="R297" s="714">
        <v>48.9</v>
      </c>
      <c r="S297" s="714">
        <v>10374</v>
      </c>
    </row>
    <row r="298" spans="1:19">
      <c r="A298" s="721" t="s">
        <v>676</v>
      </c>
      <c r="B298" s="714">
        <v>2008</v>
      </c>
      <c r="D298" s="722" t="s">
        <v>675</v>
      </c>
      <c r="E298" s="722" t="s">
        <v>1493</v>
      </c>
      <c r="F298" s="714" t="s">
        <v>705</v>
      </c>
      <c r="G298" s="723" t="s">
        <v>1519</v>
      </c>
      <c r="H298" s="714" t="s">
        <v>1520</v>
      </c>
      <c r="I298" s="714" t="s">
        <v>402</v>
      </c>
      <c r="J298" s="724">
        <v>1</v>
      </c>
      <c r="K298" s="725">
        <v>19.981841292899944</v>
      </c>
      <c r="L298" s="725">
        <v>1</v>
      </c>
      <c r="M298" s="726">
        <f t="shared" si="8"/>
        <v>19.981841292899944</v>
      </c>
      <c r="N298" s="727">
        <f t="shared" si="9"/>
        <v>19.981841292899944</v>
      </c>
      <c r="O298" s="714" t="s">
        <v>498</v>
      </c>
      <c r="P298" s="721" t="s">
        <v>1521</v>
      </c>
      <c r="R298" s="714">
        <v>48.9</v>
      </c>
      <c r="S298" s="714">
        <v>10374</v>
      </c>
    </row>
    <row r="299" spans="1:19">
      <c r="A299" s="721" t="s">
        <v>676</v>
      </c>
      <c r="B299" s="714">
        <v>2008</v>
      </c>
      <c r="D299" s="722" t="s">
        <v>675</v>
      </c>
      <c r="E299" s="722" t="s">
        <v>1493</v>
      </c>
      <c r="F299" s="714" t="s">
        <v>705</v>
      </c>
      <c r="G299" s="723" t="s">
        <v>1519</v>
      </c>
      <c r="H299" s="714" t="s">
        <v>1520</v>
      </c>
      <c r="I299" s="714" t="s">
        <v>402</v>
      </c>
      <c r="J299" s="724">
        <v>1</v>
      </c>
      <c r="K299" s="725">
        <v>18.122389685854365</v>
      </c>
      <c r="L299" s="725">
        <v>1</v>
      </c>
      <c r="M299" s="726">
        <f t="shared" si="8"/>
        <v>18.122389685854365</v>
      </c>
      <c r="N299" s="727">
        <f t="shared" si="9"/>
        <v>18.122389685854365</v>
      </c>
      <c r="O299" s="714" t="s">
        <v>498</v>
      </c>
      <c r="P299" s="721" t="s">
        <v>1521</v>
      </c>
      <c r="R299" s="714">
        <v>48.9</v>
      </c>
      <c r="S299" s="714">
        <v>10374</v>
      </c>
    </row>
    <row r="300" spans="1:19">
      <c r="A300" s="721" t="s">
        <v>676</v>
      </c>
      <c r="B300" s="714">
        <v>2008</v>
      </c>
      <c r="D300" s="722" t="s">
        <v>676</v>
      </c>
      <c r="E300" s="722" t="s">
        <v>732</v>
      </c>
      <c r="F300" s="714" t="s">
        <v>705</v>
      </c>
      <c r="G300" s="723" t="s">
        <v>1519</v>
      </c>
      <c r="H300" s="714" t="s">
        <v>1520</v>
      </c>
      <c r="I300" s="714" t="s">
        <v>402</v>
      </c>
      <c r="J300" s="724">
        <v>1</v>
      </c>
      <c r="K300" s="725">
        <v>13.882331577991646</v>
      </c>
      <c r="L300" s="725">
        <v>1</v>
      </c>
      <c r="M300" s="726">
        <f t="shared" si="8"/>
        <v>13.882331577991646</v>
      </c>
      <c r="N300" s="727">
        <f t="shared" si="9"/>
        <v>13.882331577991646</v>
      </c>
      <c r="O300" s="714" t="s">
        <v>498</v>
      </c>
      <c r="P300" s="721" t="s">
        <v>1521</v>
      </c>
      <c r="R300" s="714">
        <v>48.9</v>
      </c>
      <c r="S300" s="714">
        <v>10374</v>
      </c>
    </row>
    <row r="301" spans="1:19">
      <c r="A301" s="721" t="s">
        <v>676</v>
      </c>
      <c r="B301" s="714">
        <v>2008</v>
      </c>
      <c r="D301" s="722" t="s">
        <v>675</v>
      </c>
      <c r="E301" s="722" t="s">
        <v>1493</v>
      </c>
      <c r="F301" s="714" t="s">
        <v>705</v>
      </c>
      <c r="G301" s="723" t="s">
        <v>1519</v>
      </c>
      <c r="H301" s="714" t="s">
        <v>1520</v>
      </c>
      <c r="I301" s="714" t="s">
        <v>402</v>
      </c>
      <c r="J301" s="724">
        <v>1</v>
      </c>
      <c r="K301" s="725">
        <v>15.404031232976211</v>
      </c>
      <c r="L301" s="725">
        <v>1</v>
      </c>
      <c r="M301" s="726">
        <f t="shared" si="8"/>
        <v>15.404031232976211</v>
      </c>
      <c r="N301" s="727">
        <f t="shared" si="9"/>
        <v>15.404031232976211</v>
      </c>
      <c r="O301" s="714" t="s">
        <v>498</v>
      </c>
      <c r="P301" s="721" t="s">
        <v>1521</v>
      </c>
      <c r="R301" s="714">
        <v>48.9</v>
      </c>
      <c r="S301" s="714">
        <v>10374</v>
      </c>
    </row>
    <row r="302" spans="1:19">
      <c r="A302" s="721" t="s">
        <v>676</v>
      </c>
      <c r="B302" s="714">
        <v>2008</v>
      </c>
      <c r="D302" s="722" t="s">
        <v>675</v>
      </c>
      <c r="E302" s="722" t="s">
        <v>1493</v>
      </c>
      <c r="F302" s="714" t="s">
        <v>705</v>
      </c>
      <c r="G302" s="723" t="s">
        <v>1519</v>
      </c>
      <c r="H302" s="714" t="s">
        <v>1520</v>
      </c>
      <c r="I302" s="714" t="s">
        <v>402</v>
      </c>
      <c r="J302" s="724">
        <v>1</v>
      </c>
      <c r="K302" s="725">
        <v>17.839113855093515</v>
      </c>
      <c r="L302" s="725">
        <v>1</v>
      </c>
      <c r="M302" s="726">
        <f t="shared" si="8"/>
        <v>17.839113855093515</v>
      </c>
      <c r="N302" s="727">
        <f t="shared" si="9"/>
        <v>17.839113855093515</v>
      </c>
      <c r="O302" s="714" t="s">
        <v>498</v>
      </c>
      <c r="P302" s="721" t="s">
        <v>1521</v>
      </c>
      <c r="R302" s="714">
        <v>48.9</v>
      </c>
      <c r="S302" s="714">
        <v>10374</v>
      </c>
    </row>
    <row r="303" spans="1:19">
      <c r="A303" s="721" t="s">
        <v>676</v>
      </c>
      <c r="B303" s="714">
        <v>2008</v>
      </c>
      <c r="D303" s="722" t="s">
        <v>675</v>
      </c>
      <c r="E303" s="722" t="s">
        <v>1493</v>
      </c>
      <c r="F303" s="714" t="s">
        <v>705</v>
      </c>
      <c r="G303" s="723" t="s">
        <v>1519</v>
      </c>
      <c r="H303" s="714" t="s">
        <v>1520</v>
      </c>
      <c r="I303" s="714" t="s">
        <v>402</v>
      </c>
      <c r="J303" s="724">
        <v>1</v>
      </c>
      <c r="K303" s="725">
        <v>18.93045215180679</v>
      </c>
      <c r="L303" s="725">
        <v>1</v>
      </c>
      <c r="M303" s="726">
        <f t="shared" si="8"/>
        <v>18.93045215180679</v>
      </c>
      <c r="N303" s="727">
        <f t="shared" si="9"/>
        <v>18.93045215180679</v>
      </c>
      <c r="O303" s="714" t="s">
        <v>498</v>
      </c>
      <c r="P303" s="721" t="s">
        <v>1521</v>
      </c>
      <c r="R303" s="714">
        <v>48.9</v>
      </c>
      <c r="S303" s="714">
        <v>10374</v>
      </c>
    </row>
    <row r="304" spans="1:19">
      <c r="A304" s="721" t="s">
        <v>676</v>
      </c>
      <c r="B304" s="714">
        <v>2008</v>
      </c>
      <c r="D304" s="722" t="s">
        <v>675</v>
      </c>
      <c r="E304" s="722" t="s">
        <v>1493</v>
      </c>
      <c r="F304" s="714" t="s">
        <v>705</v>
      </c>
      <c r="G304" s="723" t="s">
        <v>1519</v>
      </c>
      <c r="H304" s="714" t="s">
        <v>1520</v>
      </c>
      <c r="I304" s="714" t="s">
        <v>402</v>
      </c>
      <c r="J304" s="724">
        <v>1</v>
      </c>
      <c r="K304" s="725">
        <v>15.970582894497911</v>
      </c>
      <c r="L304" s="725">
        <v>1</v>
      </c>
      <c r="M304" s="726">
        <f t="shared" si="8"/>
        <v>15.970582894497911</v>
      </c>
      <c r="N304" s="727">
        <f t="shared" si="9"/>
        <v>15.970582894497911</v>
      </c>
      <c r="O304" s="714" t="s">
        <v>498</v>
      </c>
      <c r="P304" s="721" t="s">
        <v>1521</v>
      </c>
      <c r="R304" s="714">
        <v>48.9</v>
      </c>
      <c r="S304" s="714">
        <v>10374</v>
      </c>
    </row>
    <row r="305" spans="1:19">
      <c r="A305" s="721" t="s">
        <v>676</v>
      </c>
      <c r="B305" s="714">
        <v>2008</v>
      </c>
      <c r="D305" s="722" t="s">
        <v>675</v>
      </c>
      <c r="E305" s="722" t="s">
        <v>1493</v>
      </c>
      <c r="F305" s="714" t="s">
        <v>705</v>
      </c>
      <c r="G305" s="723" t="s">
        <v>1519</v>
      </c>
      <c r="H305" s="714" t="s">
        <v>1520</v>
      </c>
      <c r="I305" s="714" t="s">
        <v>402</v>
      </c>
      <c r="J305" s="724">
        <v>1</v>
      </c>
      <c r="K305" s="725">
        <v>19.075721808607227</v>
      </c>
      <c r="L305" s="725">
        <v>1</v>
      </c>
      <c r="M305" s="726">
        <f t="shared" si="8"/>
        <v>19.075721808607227</v>
      </c>
      <c r="N305" s="727">
        <f t="shared" si="9"/>
        <v>19.075721808607227</v>
      </c>
      <c r="O305" s="714" t="s">
        <v>498</v>
      </c>
      <c r="P305" s="721" t="s">
        <v>1521</v>
      </c>
      <c r="R305" s="714">
        <v>48.9</v>
      </c>
      <c r="S305" s="714">
        <v>10374</v>
      </c>
    </row>
    <row r="306" spans="1:19">
      <c r="A306" s="721" t="s">
        <v>676</v>
      </c>
      <c r="B306" s="714">
        <v>2008</v>
      </c>
      <c r="D306" s="722" t="s">
        <v>675</v>
      </c>
      <c r="E306" s="722" t="s">
        <v>1493</v>
      </c>
      <c r="F306" s="714" t="s">
        <v>705</v>
      </c>
      <c r="G306" s="723" t="s">
        <v>1519</v>
      </c>
      <c r="H306" s="714" t="s">
        <v>1520</v>
      </c>
      <c r="I306" s="714" t="s">
        <v>402</v>
      </c>
      <c r="J306" s="724">
        <v>1</v>
      </c>
      <c r="K306" s="725">
        <v>18.122389685854365</v>
      </c>
      <c r="L306" s="725">
        <v>1</v>
      </c>
      <c r="M306" s="726">
        <f t="shared" si="8"/>
        <v>18.122389685854365</v>
      </c>
      <c r="N306" s="727">
        <f t="shared" si="9"/>
        <v>18.122389685854365</v>
      </c>
      <c r="O306" s="714" t="s">
        <v>498</v>
      </c>
      <c r="P306" s="721" t="s">
        <v>1521</v>
      </c>
      <c r="R306" s="714">
        <v>48.9</v>
      </c>
      <c r="S306" s="714">
        <v>10374</v>
      </c>
    </row>
    <row r="307" spans="1:19">
      <c r="A307" s="721" t="s">
        <v>676</v>
      </c>
      <c r="B307" s="714">
        <v>2008</v>
      </c>
      <c r="D307" s="722" t="s">
        <v>676</v>
      </c>
      <c r="E307" s="722" t="s">
        <v>732</v>
      </c>
      <c r="F307" s="714" t="s">
        <v>705</v>
      </c>
      <c r="G307" s="723" t="s">
        <v>1519</v>
      </c>
      <c r="H307" s="714" t="s">
        <v>1520</v>
      </c>
      <c r="I307" s="714" t="s">
        <v>402</v>
      </c>
      <c r="J307" s="724">
        <v>1</v>
      </c>
      <c r="K307" s="725">
        <v>13.219538768839657</v>
      </c>
      <c r="L307" s="725">
        <v>1</v>
      </c>
      <c r="M307" s="726">
        <f t="shared" si="8"/>
        <v>13.219538768839657</v>
      </c>
      <c r="N307" s="727">
        <f t="shared" si="9"/>
        <v>13.219538768839657</v>
      </c>
      <c r="O307" s="714" t="s">
        <v>498</v>
      </c>
      <c r="P307" s="721" t="s">
        <v>1521</v>
      </c>
      <c r="R307" s="714">
        <v>48.9</v>
      </c>
      <c r="S307" s="714">
        <v>10374</v>
      </c>
    </row>
    <row r="308" spans="1:19">
      <c r="A308" s="721" t="s">
        <v>676</v>
      </c>
      <c r="B308" s="714">
        <v>2008</v>
      </c>
      <c r="D308" s="722" t="s">
        <v>675</v>
      </c>
      <c r="E308" s="722" t="s">
        <v>1493</v>
      </c>
      <c r="F308" s="714" t="s">
        <v>705</v>
      </c>
      <c r="G308" s="723" t="s">
        <v>1519</v>
      </c>
      <c r="H308" s="714" t="s">
        <v>1520</v>
      </c>
      <c r="I308" s="714" t="s">
        <v>402</v>
      </c>
      <c r="J308" s="724">
        <v>1</v>
      </c>
      <c r="K308" s="725">
        <v>18.122389685854365</v>
      </c>
      <c r="L308" s="725">
        <v>1</v>
      </c>
      <c r="M308" s="726">
        <f t="shared" si="8"/>
        <v>18.122389685854365</v>
      </c>
      <c r="N308" s="727">
        <f t="shared" si="9"/>
        <v>18.122389685854365</v>
      </c>
      <c r="O308" s="714" t="s">
        <v>498</v>
      </c>
      <c r="P308" s="721" t="s">
        <v>1521</v>
      </c>
      <c r="R308" s="714">
        <v>48.9</v>
      </c>
      <c r="S308" s="714">
        <v>10374</v>
      </c>
    </row>
    <row r="309" spans="1:19">
      <c r="A309" s="721" t="s">
        <v>676</v>
      </c>
      <c r="B309" s="714">
        <v>2008</v>
      </c>
      <c r="D309" s="722" t="s">
        <v>675</v>
      </c>
      <c r="E309" s="722" t="s">
        <v>1493</v>
      </c>
      <c r="F309" s="714" t="s">
        <v>705</v>
      </c>
      <c r="G309" s="723" t="s">
        <v>1519</v>
      </c>
      <c r="H309" s="714" t="s">
        <v>1520</v>
      </c>
      <c r="I309" s="714" t="s">
        <v>402</v>
      </c>
      <c r="J309" s="724">
        <v>1</v>
      </c>
      <c r="K309" s="725">
        <v>18.004358089704013</v>
      </c>
      <c r="L309" s="725">
        <v>1</v>
      </c>
      <c r="M309" s="726">
        <f t="shared" si="8"/>
        <v>18.004358089704013</v>
      </c>
      <c r="N309" s="727">
        <f t="shared" si="9"/>
        <v>18.004358089704013</v>
      </c>
      <c r="O309" s="714" t="s">
        <v>498</v>
      </c>
      <c r="P309" s="721" t="s">
        <v>1521</v>
      </c>
      <c r="R309" s="714">
        <v>48.9</v>
      </c>
      <c r="S309" s="714">
        <v>10374</v>
      </c>
    </row>
    <row r="310" spans="1:19">
      <c r="A310" s="721" t="s">
        <v>676</v>
      </c>
      <c r="B310" s="714">
        <v>2008</v>
      </c>
      <c r="D310" s="722" t="s">
        <v>675</v>
      </c>
      <c r="E310" s="722" t="s">
        <v>1493</v>
      </c>
      <c r="F310" s="714" t="s">
        <v>705</v>
      </c>
      <c r="G310" s="723" t="s">
        <v>1519</v>
      </c>
      <c r="H310" s="714" t="s">
        <v>1520</v>
      </c>
      <c r="I310" s="714" t="s">
        <v>402</v>
      </c>
      <c r="J310" s="724">
        <v>1</v>
      </c>
      <c r="K310" s="725">
        <v>17.722898129653167</v>
      </c>
      <c r="L310" s="725">
        <v>1</v>
      </c>
      <c r="M310" s="726">
        <f t="shared" si="8"/>
        <v>17.722898129653167</v>
      </c>
      <c r="N310" s="727">
        <f t="shared" si="9"/>
        <v>17.722898129653167</v>
      </c>
      <c r="O310" s="714" t="s">
        <v>498</v>
      </c>
      <c r="P310" s="721" t="s">
        <v>1521</v>
      </c>
      <c r="R310" s="714">
        <v>48.9</v>
      </c>
      <c r="S310" s="714">
        <v>10374</v>
      </c>
    </row>
    <row r="311" spans="1:19">
      <c r="A311" s="721" t="s">
        <v>676</v>
      </c>
      <c r="B311" s="714">
        <v>2008</v>
      </c>
      <c r="D311" s="722" t="s">
        <v>676</v>
      </c>
      <c r="E311" s="722" t="s">
        <v>732</v>
      </c>
      <c r="F311" s="714" t="s">
        <v>705</v>
      </c>
      <c r="G311" s="723" t="s">
        <v>1519</v>
      </c>
      <c r="H311" s="714" t="s">
        <v>1520</v>
      </c>
      <c r="I311" s="714" t="s">
        <v>402</v>
      </c>
      <c r="J311" s="724">
        <v>1</v>
      </c>
      <c r="K311" s="725">
        <v>11.294715816233884</v>
      </c>
      <c r="L311" s="725">
        <v>1</v>
      </c>
      <c r="M311" s="726">
        <f t="shared" si="8"/>
        <v>11.294715816233884</v>
      </c>
      <c r="N311" s="727">
        <f t="shared" si="9"/>
        <v>11.294715816233884</v>
      </c>
      <c r="O311" s="714" t="s">
        <v>498</v>
      </c>
      <c r="P311" s="721" t="s">
        <v>1521</v>
      </c>
      <c r="R311" s="714">
        <v>48.9</v>
      </c>
      <c r="S311" s="714">
        <v>10374</v>
      </c>
    </row>
    <row r="312" spans="1:19">
      <c r="A312" s="721" t="s">
        <v>676</v>
      </c>
      <c r="B312" s="714">
        <v>2008</v>
      </c>
      <c r="D312" s="722" t="s">
        <v>675</v>
      </c>
      <c r="E312" s="722" t="s">
        <v>1493</v>
      </c>
      <c r="F312" s="714" t="s">
        <v>705</v>
      </c>
      <c r="G312" s="723" t="s">
        <v>1519</v>
      </c>
      <c r="H312" s="714" t="s">
        <v>1520</v>
      </c>
      <c r="I312" s="714" t="s">
        <v>402</v>
      </c>
      <c r="J312" s="724">
        <v>1</v>
      </c>
      <c r="K312" s="725">
        <v>17.839113855093515</v>
      </c>
      <c r="L312" s="725">
        <v>1</v>
      </c>
      <c r="M312" s="726">
        <f t="shared" si="8"/>
        <v>17.839113855093515</v>
      </c>
      <c r="N312" s="727">
        <f t="shared" si="9"/>
        <v>17.839113855093515</v>
      </c>
      <c r="O312" s="714" t="s">
        <v>498</v>
      </c>
      <c r="P312" s="721" t="s">
        <v>1521</v>
      </c>
      <c r="R312" s="714">
        <v>48.9</v>
      </c>
      <c r="S312" s="714">
        <v>10374</v>
      </c>
    </row>
    <row r="313" spans="1:19">
      <c r="A313" s="721" t="s">
        <v>676</v>
      </c>
      <c r="B313" s="714">
        <v>2008</v>
      </c>
      <c r="D313" s="722" t="s">
        <v>676</v>
      </c>
      <c r="E313" s="722" t="s">
        <v>732</v>
      </c>
      <c r="F313" s="714" t="s">
        <v>705</v>
      </c>
      <c r="G313" s="723" t="s">
        <v>1519</v>
      </c>
      <c r="H313" s="714" t="s">
        <v>1520</v>
      </c>
      <c r="I313" s="714" t="s">
        <v>402</v>
      </c>
      <c r="J313" s="724">
        <v>1</v>
      </c>
      <c r="K313" s="725">
        <v>15.640094425276919</v>
      </c>
      <c r="L313" s="725">
        <v>1</v>
      </c>
      <c r="M313" s="726">
        <f t="shared" si="8"/>
        <v>15.640094425276919</v>
      </c>
      <c r="N313" s="727">
        <f t="shared" si="9"/>
        <v>15.640094425276919</v>
      </c>
      <c r="O313" s="714" t="s">
        <v>498</v>
      </c>
      <c r="P313" s="721" t="s">
        <v>1521</v>
      </c>
      <c r="R313" s="714">
        <v>48.9</v>
      </c>
      <c r="S313" s="714">
        <v>10374</v>
      </c>
    </row>
    <row r="314" spans="1:19">
      <c r="A314" s="721" t="s">
        <v>676</v>
      </c>
      <c r="B314" s="714">
        <v>2008</v>
      </c>
      <c r="D314" s="722" t="s">
        <v>675</v>
      </c>
      <c r="E314" s="722" t="s">
        <v>1493</v>
      </c>
      <c r="F314" s="714" t="s">
        <v>705</v>
      </c>
      <c r="G314" s="723" t="s">
        <v>1519</v>
      </c>
      <c r="H314" s="714" t="s">
        <v>1520</v>
      </c>
      <c r="I314" s="714" t="s">
        <v>402</v>
      </c>
      <c r="J314" s="724">
        <v>1</v>
      </c>
      <c r="K314" s="725">
        <v>22.522244416197566</v>
      </c>
      <c r="L314" s="725">
        <v>1</v>
      </c>
      <c r="M314" s="726">
        <f t="shared" si="8"/>
        <v>22.522244416197566</v>
      </c>
      <c r="N314" s="727">
        <f t="shared" si="9"/>
        <v>22.522244416197566</v>
      </c>
      <c r="O314" s="714" t="s">
        <v>498</v>
      </c>
      <c r="P314" s="721" t="s">
        <v>1521</v>
      </c>
      <c r="R314" s="714">
        <v>48.9</v>
      </c>
      <c r="S314" s="714">
        <v>10374</v>
      </c>
    </row>
    <row r="315" spans="1:19">
      <c r="A315" s="721" t="s">
        <v>676</v>
      </c>
      <c r="B315" s="714">
        <v>2008</v>
      </c>
      <c r="D315" s="722" t="s">
        <v>675</v>
      </c>
      <c r="E315" s="722" t="s">
        <v>1493</v>
      </c>
      <c r="F315" s="714" t="s">
        <v>705</v>
      </c>
      <c r="G315" s="723" t="s">
        <v>1519</v>
      </c>
      <c r="H315" s="714" t="s">
        <v>1520</v>
      </c>
      <c r="I315" s="714" t="s">
        <v>402</v>
      </c>
      <c r="J315" s="724">
        <v>1</v>
      </c>
      <c r="K315" s="725">
        <v>22.522244416197566</v>
      </c>
      <c r="L315" s="725">
        <v>1</v>
      </c>
      <c r="M315" s="726">
        <f t="shared" si="8"/>
        <v>22.522244416197566</v>
      </c>
      <c r="N315" s="727">
        <f t="shared" si="9"/>
        <v>22.522244416197566</v>
      </c>
      <c r="O315" s="714" t="s">
        <v>498</v>
      </c>
      <c r="P315" s="721" t="s">
        <v>1521</v>
      </c>
      <c r="R315" s="714">
        <v>48.9</v>
      </c>
      <c r="S315" s="714">
        <v>10374</v>
      </c>
    </row>
    <row r="316" spans="1:19">
      <c r="A316" s="721" t="s">
        <v>676</v>
      </c>
      <c r="B316" s="714">
        <v>2008</v>
      </c>
      <c r="D316" s="722" t="s">
        <v>675</v>
      </c>
      <c r="E316" s="722" t="s">
        <v>1493</v>
      </c>
      <c r="F316" s="714" t="s">
        <v>705</v>
      </c>
      <c r="G316" s="723" t="s">
        <v>1519</v>
      </c>
      <c r="H316" s="714" t="s">
        <v>1520</v>
      </c>
      <c r="I316" s="714" t="s">
        <v>402</v>
      </c>
      <c r="J316" s="724">
        <v>1</v>
      </c>
      <c r="K316" s="725">
        <v>15.335028145996004</v>
      </c>
      <c r="L316" s="725">
        <v>1</v>
      </c>
      <c r="M316" s="726">
        <f t="shared" si="8"/>
        <v>15.335028145996004</v>
      </c>
      <c r="N316" s="727">
        <f t="shared" si="9"/>
        <v>15.335028145996004</v>
      </c>
      <c r="O316" s="714" t="s">
        <v>498</v>
      </c>
      <c r="P316" s="721" t="s">
        <v>1521</v>
      </c>
      <c r="R316" s="714">
        <v>48.9</v>
      </c>
      <c r="S316" s="714">
        <v>10374</v>
      </c>
    </row>
    <row r="317" spans="1:19">
      <c r="A317" s="721" t="s">
        <v>676</v>
      </c>
      <c r="B317" s="714">
        <v>2008</v>
      </c>
      <c r="D317" s="722" t="s">
        <v>675</v>
      </c>
      <c r="E317" s="722" t="s">
        <v>1493</v>
      </c>
      <c r="F317" s="714" t="s">
        <v>705</v>
      </c>
      <c r="G317" s="723" t="s">
        <v>1519</v>
      </c>
      <c r="H317" s="714" t="s">
        <v>1520</v>
      </c>
      <c r="I317" s="714" t="s">
        <v>402</v>
      </c>
      <c r="J317" s="724">
        <v>1</v>
      </c>
      <c r="K317" s="725">
        <v>16.69693117850009</v>
      </c>
      <c r="L317" s="725">
        <v>1</v>
      </c>
      <c r="M317" s="726">
        <f t="shared" si="8"/>
        <v>16.69693117850009</v>
      </c>
      <c r="N317" s="727">
        <f t="shared" si="9"/>
        <v>16.69693117850009</v>
      </c>
      <c r="O317" s="714" t="s">
        <v>498</v>
      </c>
      <c r="P317" s="721" t="s">
        <v>1521</v>
      </c>
      <c r="R317" s="714">
        <v>48.9</v>
      </c>
      <c r="S317" s="714">
        <v>10374</v>
      </c>
    </row>
    <row r="318" spans="1:19">
      <c r="A318" s="721" t="s">
        <v>676</v>
      </c>
      <c r="B318" s="714">
        <v>2008</v>
      </c>
      <c r="D318" s="722" t="s">
        <v>675</v>
      </c>
      <c r="E318" s="722" t="s">
        <v>1493</v>
      </c>
      <c r="F318" s="714" t="s">
        <v>705</v>
      </c>
      <c r="G318" s="723" t="s">
        <v>1519</v>
      </c>
      <c r="H318" s="714" t="s">
        <v>1520</v>
      </c>
      <c r="I318" s="714" t="s">
        <v>402</v>
      </c>
      <c r="J318" s="724">
        <v>1</v>
      </c>
      <c r="K318" s="725">
        <v>17.795532958053386</v>
      </c>
      <c r="L318" s="725">
        <v>1</v>
      </c>
      <c r="M318" s="726">
        <f t="shared" si="8"/>
        <v>17.795532958053386</v>
      </c>
      <c r="N318" s="727">
        <f t="shared" si="9"/>
        <v>17.795532958053386</v>
      </c>
      <c r="O318" s="714" t="s">
        <v>498</v>
      </c>
      <c r="P318" s="721" t="s">
        <v>1521</v>
      </c>
      <c r="R318" s="714">
        <v>48.9</v>
      </c>
      <c r="S318" s="714">
        <v>10374</v>
      </c>
    </row>
    <row r="319" spans="1:19">
      <c r="A319" s="721" t="s">
        <v>676</v>
      </c>
      <c r="B319" s="714">
        <v>2008</v>
      </c>
      <c r="D319" s="722" t="s">
        <v>675</v>
      </c>
      <c r="E319" s="722" t="s">
        <v>1493</v>
      </c>
      <c r="F319" s="714" t="s">
        <v>705</v>
      </c>
      <c r="G319" s="723" t="s">
        <v>1519</v>
      </c>
      <c r="H319" s="714" t="s">
        <v>1520</v>
      </c>
      <c r="I319" s="714" t="s">
        <v>402</v>
      </c>
      <c r="J319" s="724">
        <v>1</v>
      </c>
      <c r="K319" s="725">
        <v>17.563101507172689</v>
      </c>
      <c r="L319" s="725">
        <v>1</v>
      </c>
      <c r="M319" s="726">
        <f t="shared" si="8"/>
        <v>17.563101507172689</v>
      </c>
      <c r="N319" s="727">
        <f t="shared" si="9"/>
        <v>17.563101507172689</v>
      </c>
      <c r="O319" s="714" t="s">
        <v>498</v>
      </c>
      <c r="P319" s="721" t="s">
        <v>1521</v>
      </c>
      <c r="R319" s="714">
        <v>48.9</v>
      </c>
      <c r="S319" s="714">
        <v>10374</v>
      </c>
    </row>
    <row r="320" spans="1:19">
      <c r="A320" s="721" t="s">
        <v>676</v>
      </c>
      <c r="B320" s="714">
        <v>2008</v>
      </c>
      <c r="D320" s="722" t="s">
        <v>676</v>
      </c>
      <c r="E320" s="722" t="s">
        <v>732</v>
      </c>
      <c r="F320" s="714" t="s">
        <v>705</v>
      </c>
      <c r="G320" s="723" t="s">
        <v>1519</v>
      </c>
      <c r="H320" s="714" t="s">
        <v>1520</v>
      </c>
      <c r="I320" s="714" t="s">
        <v>402</v>
      </c>
      <c r="J320" s="724">
        <v>1</v>
      </c>
      <c r="K320" s="725">
        <v>15.405847103686217</v>
      </c>
      <c r="L320" s="725">
        <v>1</v>
      </c>
      <c r="M320" s="726">
        <f t="shared" si="8"/>
        <v>15.405847103686217</v>
      </c>
      <c r="N320" s="727">
        <f t="shared" si="9"/>
        <v>15.405847103686217</v>
      </c>
      <c r="O320" s="714" t="s">
        <v>498</v>
      </c>
      <c r="P320" s="721" t="s">
        <v>1521</v>
      </c>
      <c r="R320" s="714">
        <v>48.9</v>
      </c>
      <c r="S320" s="714">
        <v>10374</v>
      </c>
    </row>
    <row r="321" spans="1:19">
      <c r="A321" s="721" t="s">
        <v>676</v>
      </c>
      <c r="B321" s="714">
        <v>2008</v>
      </c>
      <c r="D321" s="722" t="s">
        <v>675</v>
      </c>
      <c r="E321" s="722" t="s">
        <v>1493</v>
      </c>
      <c r="F321" s="714" t="s">
        <v>705</v>
      </c>
      <c r="G321" s="723" t="s">
        <v>1519</v>
      </c>
      <c r="H321" s="714" t="s">
        <v>1520</v>
      </c>
      <c r="I321" s="714" t="s">
        <v>402</v>
      </c>
      <c r="J321" s="724">
        <v>1</v>
      </c>
      <c r="K321" s="725">
        <v>22.522244416197566</v>
      </c>
      <c r="L321" s="725">
        <v>1</v>
      </c>
      <c r="M321" s="726">
        <f t="shared" si="8"/>
        <v>22.522244416197566</v>
      </c>
      <c r="N321" s="727">
        <f t="shared" si="9"/>
        <v>22.522244416197566</v>
      </c>
      <c r="O321" s="714" t="s">
        <v>498</v>
      </c>
      <c r="P321" s="721" t="s">
        <v>1521</v>
      </c>
      <c r="R321" s="714">
        <v>48.9</v>
      </c>
      <c r="S321" s="714">
        <v>10374</v>
      </c>
    </row>
    <row r="322" spans="1:19">
      <c r="A322" s="721" t="s">
        <v>676</v>
      </c>
      <c r="B322" s="714">
        <v>2008</v>
      </c>
      <c r="D322" s="722" t="s">
        <v>675</v>
      </c>
      <c r="E322" s="722" t="s">
        <v>1493</v>
      </c>
      <c r="F322" s="714" t="s">
        <v>705</v>
      </c>
      <c r="G322" s="723" t="s">
        <v>1519</v>
      </c>
      <c r="H322" s="714" t="s">
        <v>1520</v>
      </c>
      <c r="I322" s="714" t="s">
        <v>402</v>
      </c>
      <c r="J322" s="724">
        <v>1</v>
      </c>
      <c r="K322" s="725">
        <v>22.522244416197566</v>
      </c>
      <c r="L322" s="725">
        <v>1</v>
      </c>
      <c r="M322" s="726">
        <f t="shared" si="8"/>
        <v>22.522244416197566</v>
      </c>
      <c r="N322" s="727">
        <f t="shared" si="9"/>
        <v>22.522244416197566</v>
      </c>
      <c r="O322" s="714" t="s">
        <v>498</v>
      </c>
      <c r="P322" s="721" t="s">
        <v>1521</v>
      </c>
      <c r="R322" s="714">
        <v>48.9</v>
      </c>
      <c r="S322" s="714">
        <v>10374</v>
      </c>
    </row>
    <row r="323" spans="1:19">
      <c r="A323" s="721" t="s">
        <v>581</v>
      </c>
      <c r="B323" s="714">
        <v>2008</v>
      </c>
      <c r="D323" s="722" t="s">
        <v>581</v>
      </c>
      <c r="E323" s="722" t="s">
        <v>1486</v>
      </c>
      <c r="F323" s="714" t="s">
        <v>705</v>
      </c>
      <c r="G323" s="723" t="s">
        <v>1480</v>
      </c>
      <c r="H323" s="714" t="s">
        <v>1511</v>
      </c>
      <c r="I323" s="714" t="s">
        <v>1484</v>
      </c>
      <c r="J323" s="724">
        <v>50</v>
      </c>
      <c r="K323" s="725">
        <v>11.385509351734155</v>
      </c>
      <c r="L323" s="725">
        <v>1</v>
      </c>
      <c r="M323" s="726">
        <f t="shared" si="8"/>
        <v>11.385509351734155</v>
      </c>
      <c r="N323" s="727">
        <f t="shared" si="9"/>
        <v>0.2277101870346831</v>
      </c>
      <c r="O323" s="714" t="s">
        <v>498</v>
      </c>
      <c r="P323" s="721" t="s">
        <v>1514</v>
      </c>
      <c r="R323" s="714">
        <v>48.9</v>
      </c>
      <c r="S323" s="714">
        <v>10374</v>
      </c>
    </row>
    <row r="324" spans="1:19">
      <c r="A324" s="721" t="s">
        <v>581</v>
      </c>
      <c r="B324" s="714">
        <v>2008</v>
      </c>
      <c r="D324" s="722" t="s">
        <v>581</v>
      </c>
      <c r="E324" s="722" t="s">
        <v>1486</v>
      </c>
      <c r="F324" s="714" t="s">
        <v>705</v>
      </c>
      <c r="G324" s="723" t="s">
        <v>1480</v>
      </c>
      <c r="H324" s="714" t="s">
        <v>1511</v>
      </c>
      <c r="I324" s="714" t="s">
        <v>1484</v>
      </c>
      <c r="J324" s="724">
        <v>50</v>
      </c>
      <c r="K324" s="725">
        <v>16.030506627928091</v>
      </c>
      <c r="L324" s="725">
        <v>1</v>
      </c>
      <c r="M324" s="726">
        <f t="shared" ref="M324:M387" si="10">+K324/L324</f>
        <v>16.030506627928091</v>
      </c>
      <c r="N324" s="727">
        <f t="shared" ref="N324:N387" si="11">+M324/J324</f>
        <v>0.3206101325585618</v>
      </c>
      <c r="O324" s="714" t="s">
        <v>498</v>
      </c>
      <c r="P324" s="721" t="s">
        <v>1514</v>
      </c>
      <c r="R324" s="714">
        <v>48.9</v>
      </c>
      <c r="S324" s="714">
        <v>10374</v>
      </c>
    </row>
    <row r="325" spans="1:19">
      <c r="A325" s="721" t="s">
        <v>581</v>
      </c>
      <c r="B325" s="714">
        <v>2008</v>
      </c>
      <c r="D325" s="722" t="s">
        <v>581</v>
      </c>
      <c r="E325" s="722" t="s">
        <v>1486</v>
      </c>
      <c r="F325" s="714" t="s">
        <v>705</v>
      </c>
      <c r="G325" s="723" t="s">
        <v>1480</v>
      </c>
      <c r="H325" s="714" t="s">
        <v>1511</v>
      </c>
      <c r="I325" s="714" t="s">
        <v>1484</v>
      </c>
      <c r="J325" s="724">
        <v>50</v>
      </c>
      <c r="K325" s="725">
        <v>11.312874523333937</v>
      </c>
      <c r="L325" s="725">
        <v>1</v>
      </c>
      <c r="M325" s="726">
        <f t="shared" si="10"/>
        <v>11.312874523333937</v>
      </c>
      <c r="N325" s="727">
        <f t="shared" si="11"/>
        <v>0.22625749046667873</v>
      </c>
      <c r="O325" s="714" t="s">
        <v>498</v>
      </c>
      <c r="P325" s="721" t="s">
        <v>1514</v>
      </c>
      <c r="R325" s="714">
        <v>48.9</v>
      </c>
      <c r="S325" s="714">
        <v>10374</v>
      </c>
    </row>
    <row r="326" spans="1:19">
      <c r="A326" s="721" t="s">
        <v>581</v>
      </c>
      <c r="B326" s="714">
        <v>2008</v>
      </c>
      <c r="D326" s="722" t="s">
        <v>580</v>
      </c>
      <c r="E326" s="728" t="s">
        <v>1522</v>
      </c>
      <c r="F326" s="714" t="s">
        <v>705</v>
      </c>
      <c r="G326" s="723" t="s">
        <v>1480</v>
      </c>
      <c r="H326" s="714" t="s">
        <v>1511</v>
      </c>
      <c r="I326" s="714" t="s">
        <v>1484</v>
      </c>
      <c r="J326" s="724">
        <v>30</v>
      </c>
      <c r="K326" s="725">
        <v>10.858906845832577</v>
      </c>
      <c r="L326" s="725">
        <v>1</v>
      </c>
      <c r="M326" s="726">
        <f t="shared" si="10"/>
        <v>10.858906845832577</v>
      </c>
      <c r="N326" s="727">
        <f t="shared" si="11"/>
        <v>0.36196356152775255</v>
      </c>
      <c r="O326" s="714" t="s">
        <v>498</v>
      </c>
      <c r="P326" s="721" t="s">
        <v>1514</v>
      </c>
      <c r="R326" s="714">
        <v>48.9</v>
      </c>
      <c r="S326" s="714">
        <v>10374</v>
      </c>
    </row>
    <row r="327" spans="1:19">
      <c r="A327" s="721" t="s">
        <v>581</v>
      </c>
      <c r="B327" s="714">
        <v>2008</v>
      </c>
      <c r="D327" s="722" t="s">
        <v>581</v>
      </c>
      <c r="E327" s="722" t="s">
        <v>1486</v>
      </c>
      <c r="F327" s="714" t="s">
        <v>705</v>
      </c>
      <c r="G327" s="723" t="s">
        <v>1480</v>
      </c>
      <c r="H327" s="714" t="s">
        <v>1511</v>
      </c>
      <c r="I327" s="714" t="s">
        <v>1484</v>
      </c>
      <c r="J327" s="724">
        <v>50</v>
      </c>
      <c r="K327" s="725">
        <v>16.030506627928091</v>
      </c>
      <c r="L327" s="725">
        <v>1</v>
      </c>
      <c r="M327" s="726">
        <f t="shared" si="10"/>
        <v>16.030506627928091</v>
      </c>
      <c r="N327" s="727">
        <f t="shared" si="11"/>
        <v>0.3206101325585618</v>
      </c>
      <c r="O327" s="714" t="s">
        <v>498</v>
      </c>
      <c r="P327" s="721" t="s">
        <v>1514</v>
      </c>
      <c r="R327" s="714">
        <v>48.9</v>
      </c>
      <c r="S327" s="714">
        <v>10374</v>
      </c>
    </row>
    <row r="328" spans="1:19">
      <c r="A328" s="721" t="s">
        <v>581</v>
      </c>
      <c r="B328" s="714">
        <v>2008</v>
      </c>
      <c r="D328" s="722" t="s">
        <v>581</v>
      </c>
      <c r="E328" s="722" t="s">
        <v>1486</v>
      </c>
      <c r="F328" s="714" t="s">
        <v>705</v>
      </c>
      <c r="G328" s="723" t="s">
        <v>1480</v>
      </c>
      <c r="H328" s="714" t="s">
        <v>1511</v>
      </c>
      <c r="I328" s="714" t="s">
        <v>1484</v>
      </c>
      <c r="J328" s="724">
        <v>50</v>
      </c>
      <c r="K328" s="725">
        <v>16.025059015798075</v>
      </c>
      <c r="L328" s="725">
        <v>1</v>
      </c>
      <c r="M328" s="726">
        <f t="shared" si="10"/>
        <v>16.025059015798075</v>
      </c>
      <c r="N328" s="727">
        <f t="shared" si="11"/>
        <v>0.32050118031596148</v>
      </c>
      <c r="O328" s="714" t="s">
        <v>498</v>
      </c>
      <c r="P328" s="721" t="s">
        <v>1514</v>
      </c>
      <c r="R328" s="714">
        <v>48.9</v>
      </c>
      <c r="S328" s="714">
        <v>10374</v>
      </c>
    </row>
    <row r="329" spans="1:19">
      <c r="A329" s="714" t="s">
        <v>1523</v>
      </c>
      <c r="B329" s="714">
        <v>2008</v>
      </c>
      <c r="D329" s="722" t="s">
        <v>636</v>
      </c>
      <c r="E329" s="722" t="s">
        <v>455</v>
      </c>
      <c r="F329" s="714" t="s">
        <v>705</v>
      </c>
      <c r="G329" s="723" t="s">
        <v>1480</v>
      </c>
      <c r="H329" s="714" t="s">
        <v>1494</v>
      </c>
      <c r="I329" s="714" t="s">
        <v>402</v>
      </c>
      <c r="J329" s="724">
        <v>20</v>
      </c>
      <c r="K329" s="725">
        <v>13.101507172689303</v>
      </c>
      <c r="L329" s="725">
        <v>1</v>
      </c>
      <c r="M329" s="726">
        <f t="shared" si="10"/>
        <v>13.101507172689303</v>
      </c>
      <c r="N329" s="727">
        <f t="shared" si="11"/>
        <v>0.65507535863446509</v>
      </c>
      <c r="O329" s="714" t="s">
        <v>498</v>
      </c>
      <c r="P329" s="721" t="s">
        <v>1524</v>
      </c>
      <c r="R329" s="714">
        <v>48.9</v>
      </c>
      <c r="S329" s="714">
        <v>10374</v>
      </c>
    </row>
    <row r="330" spans="1:19">
      <c r="A330" s="714" t="s">
        <v>1523</v>
      </c>
      <c r="B330" s="714">
        <v>2008</v>
      </c>
      <c r="D330" s="722" t="s">
        <v>1525</v>
      </c>
      <c r="E330" s="722" t="s">
        <v>1526</v>
      </c>
      <c r="F330" s="714" t="s">
        <v>705</v>
      </c>
      <c r="G330" s="723" t="s">
        <v>1480</v>
      </c>
      <c r="H330" s="714" t="s">
        <v>1494</v>
      </c>
      <c r="I330" s="714" t="s">
        <v>1484</v>
      </c>
      <c r="J330" s="724">
        <v>30</v>
      </c>
      <c r="K330" s="725">
        <v>8.9885600145269642</v>
      </c>
      <c r="L330" s="725">
        <v>1</v>
      </c>
      <c r="M330" s="726">
        <f t="shared" si="10"/>
        <v>8.9885600145269642</v>
      </c>
      <c r="N330" s="727">
        <f t="shared" si="11"/>
        <v>0.2996186671508988</v>
      </c>
      <c r="O330" s="714" t="s">
        <v>498</v>
      </c>
      <c r="P330" s="721" t="s">
        <v>1524</v>
      </c>
      <c r="R330" s="714">
        <v>48.9</v>
      </c>
      <c r="S330" s="714">
        <v>10374</v>
      </c>
    </row>
    <row r="331" spans="1:19">
      <c r="A331" s="714" t="s">
        <v>1523</v>
      </c>
      <c r="B331" s="714">
        <v>2008</v>
      </c>
      <c r="D331" s="722" t="s">
        <v>636</v>
      </c>
      <c r="E331" s="722" t="s">
        <v>455</v>
      </c>
      <c r="F331" s="714" t="s">
        <v>705</v>
      </c>
      <c r="G331" s="723" t="s">
        <v>1480</v>
      </c>
      <c r="H331" s="714" t="s">
        <v>1494</v>
      </c>
      <c r="I331" s="714" t="s">
        <v>402</v>
      </c>
      <c r="J331" s="724">
        <v>20</v>
      </c>
      <c r="K331" s="725">
        <v>10.168875976030506</v>
      </c>
      <c r="L331" s="725">
        <v>1</v>
      </c>
      <c r="M331" s="726">
        <f t="shared" si="10"/>
        <v>10.168875976030506</v>
      </c>
      <c r="N331" s="727">
        <f t="shared" si="11"/>
        <v>0.50844379880152535</v>
      </c>
      <c r="O331" s="714" t="s">
        <v>498</v>
      </c>
      <c r="P331" s="721" t="s">
        <v>1524</v>
      </c>
      <c r="R331" s="714">
        <v>48.9</v>
      </c>
      <c r="S331" s="714">
        <v>10374</v>
      </c>
    </row>
    <row r="332" spans="1:19">
      <c r="A332" s="714" t="s">
        <v>1523</v>
      </c>
      <c r="B332" s="714">
        <v>2008</v>
      </c>
      <c r="D332" s="722" t="s">
        <v>1527</v>
      </c>
      <c r="E332" s="722" t="s">
        <v>1483</v>
      </c>
      <c r="F332" s="714" t="s">
        <v>705</v>
      </c>
      <c r="G332" s="723" t="s">
        <v>1480</v>
      </c>
      <c r="H332" s="714" t="s">
        <v>1494</v>
      </c>
      <c r="I332" s="714" t="s">
        <v>1484</v>
      </c>
      <c r="J332" s="724">
        <v>1</v>
      </c>
      <c r="K332" s="725">
        <v>0.19066642455057198</v>
      </c>
      <c r="L332" s="725">
        <v>1</v>
      </c>
      <c r="M332" s="726">
        <f t="shared" si="10"/>
        <v>0.19066642455057198</v>
      </c>
      <c r="N332" s="727">
        <f t="shared" si="11"/>
        <v>0.19066642455057198</v>
      </c>
      <c r="O332" s="714" t="s">
        <v>498</v>
      </c>
      <c r="P332" s="721" t="s">
        <v>1524</v>
      </c>
      <c r="R332" s="714">
        <v>48.9</v>
      </c>
      <c r="S332" s="714">
        <v>10374</v>
      </c>
    </row>
    <row r="333" spans="1:19">
      <c r="A333" s="714" t="s">
        <v>1523</v>
      </c>
      <c r="B333" s="714">
        <v>2008</v>
      </c>
      <c r="D333" s="722" t="s">
        <v>636</v>
      </c>
      <c r="E333" s="722" t="s">
        <v>455</v>
      </c>
      <c r="F333" s="714" t="s">
        <v>705</v>
      </c>
      <c r="G333" s="723" t="s">
        <v>1480</v>
      </c>
      <c r="H333" s="714" t="s">
        <v>1494</v>
      </c>
      <c r="I333" s="714" t="s">
        <v>402</v>
      </c>
      <c r="J333" s="724">
        <v>20</v>
      </c>
      <c r="K333" s="725">
        <v>11.803159615035408</v>
      </c>
      <c r="L333" s="725">
        <v>1</v>
      </c>
      <c r="M333" s="726">
        <f t="shared" si="10"/>
        <v>11.803159615035408</v>
      </c>
      <c r="N333" s="727">
        <f t="shared" si="11"/>
        <v>0.59015798075177039</v>
      </c>
      <c r="O333" s="714" t="s">
        <v>498</v>
      </c>
      <c r="P333" s="721" t="s">
        <v>1524</v>
      </c>
      <c r="R333" s="714">
        <v>48.9</v>
      </c>
      <c r="S333" s="714">
        <v>10374</v>
      </c>
    </row>
    <row r="334" spans="1:19">
      <c r="A334" s="714" t="s">
        <v>1523</v>
      </c>
      <c r="B334" s="714">
        <v>2008</v>
      </c>
      <c r="D334" s="722" t="s">
        <v>636</v>
      </c>
      <c r="E334" s="722" t="s">
        <v>455</v>
      </c>
      <c r="F334" s="714" t="s">
        <v>705</v>
      </c>
      <c r="G334" s="723" t="s">
        <v>1480</v>
      </c>
      <c r="H334" s="714" t="s">
        <v>1494</v>
      </c>
      <c r="I334" s="714" t="s">
        <v>402</v>
      </c>
      <c r="J334" s="724">
        <v>20</v>
      </c>
      <c r="K334" s="725">
        <v>9.5514799346286541</v>
      </c>
      <c r="L334" s="725">
        <v>1</v>
      </c>
      <c r="M334" s="726">
        <f t="shared" si="10"/>
        <v>9.5514799346286541</v>
      </c>
      <c r="N334" s="727">
        <f t="shared" si="11"/>
        <v>0.47757399673143269</v>
      </c>
      <c r="O334" s="714" t="s">
        <v>498</v>
      </c>
      <c r="P334" s="721" t="s">
        <v>1524</v>
      </c>
      <c r="R334" s="714">
        <v>48.9</v>
      </c>
      <c r="S334" s="714">
        <v>10374</v>
      </c>
    </row>
    <row r="335" spans="1:19">
      <c r="A335" s="714" t="s">
        <v>1523</v>
      </c>
      <c r="B335" s="714">
        <v>2008</v>
      </c>
      <c r="D335" s="722" t="s">
        <v>1525</v>
      </c>
      <c r="E335" s="722" t="s">
        <v>1526</v>
      </c>
      <c r="F335" s="714" t="s">
        <v>705</v>
      </c>
      <c r="G335" s="723" t="s">
        <v>1480</v>
      </c>
      <c r="H335" s="714" t="s">
        <v>1494</v>
      </c>
      <c r="I335" s="714" t="s">
        <v>1484</v>
      </c>
      <c r="J335" s="724">
        <v>30</v>
      </c>
      <c r="K335" s="725">
        <v>8.2894497911748672</v>
      </c>
      <c r="L335" s="725">
        <v>1</v>
      </c>
      <c r="M335" s="726">
        <f t="shared" si="10"/>
        <v>8.2894497911748672</v>
      </c>
      <c r="N335" s="727">
        <f t="shared" si="11"/>
        <v>0.27631499303916224</v>
      </c>
      <c r="O335" s="714" t="s">
        <v>498</v>
      </c>
      <c r="P335" s="721" t="s">
        <v>1524</v>
      </c>
      <c r="R335" s="714">
        <v>48.9</v>
      </c>
      <c r="S335" s="714">
        <v>10374</v>
      </c>
    </row>
    <row r="336" spans="1:19">
      <c r="A336" s="714" t="s">
        <v>1523</v>
      </c>
      <c r="B336" s="714">
        <v>2008</v>
      </c>
      <c r="D336" s="722" t="s">
        <v>636</v>
      </c>
      <c r="E336" s="722" t="s">
        <v>455</v>
      </c>
      <c r="F336" s="714" t="s">
        <v>705</v>
      </c>
      <c r="G336" s="723" t="s">
        <v>1480</v>
      </c>
      <c r="H336" s="714" t="s">
        <v>1494</v>
      </c>
      <c r="I336" s="714" t="s">
        <v>402</v>
      </c>
      <c r="J336" s="724">
        <v>20</v>
      </c>
      <c r="K336" s="725">
        <v>15.698202287997093</v>
      </c>
      <c r="L336" s="725">
        <v>1</v>
      </c>
      <c r="M336" s="726">
        <f t="shared" si="10"/>
        <v>15.698202287997093</v>
      </c>
      <c r="N336" s="727">
        <f t="shared" si="11"/>
        <v>0.7849101143998547</v>
      </c>
      <c r="O336" s="714" t="s">
        <v>498</v>
      </c>
      <c r="P336" s="721" t="s">
        <v>1524</v>
      </c>
      <c r="R336" s="714">
        <v>48.9</v>
      </c>
      <c r="S336" s="714">
        <v>10374</v>
      </c>
    </row>
    <row r="337" spans="1:19">
      <c r="A337" s="714" t="s">
        <v>1523</v>
      </c>
      <c r="B337" s="714">
        <v>2008</v>
      </c>
      <c r="D337" s="722" t="s">
        <v>637</v>
      </c>
      <c r="E337" s="715" t="s">
        <v>1518</v>
      </c>
      <c r="F337" s="714" t="s">
        <v>705</v>
      </c>
      <c r="G337" s="723" t="s">
        <v>1480</v>
      </c>
      <c r="H337" s="714" t="s">
        <v>1494</v>
      </c>
      <c r="I337" s="714" t="s">
        <v>1484</v>
      </c>
      <c r="J337" s="724">
        <v>20</v>
      </c>
      <c r="K337" s="725">
        <v>8.0497548574541486</v>
      </c>
      <c r="L337" s="725">
        <v>1</v>
      </c>
      <c r="M337" s="726">
        <f t="shared" si="10"/>
        <v>8.0497548574541486</v>
      </c>
      <c r="N337" s="727">
        <f t="shared" si="11"/>
        <v>0.40248774287270744</v>
      </c>
      <c r="O337" s="714" t="s">
        <v>498</v>
      </c>
      <c r="P337" s="721" t="s">
        <v>1524</v>
      </c>
      <c r="R337" s="714">
        <v>48.9</v>
      </c>
      <c r="S337" s="714">
        <v>10374</v>
      </c>
    </row>
    <row r="338" spans="1:19">
      <c r="A338" s="714" t="s">
        <v>1523</v>
      </c>
      <c r="B338" s="714">
        <v>2008</v>
      </c>
      <c r="D338" s="722" t="s">
        <v>636</v>
      </c>
      <c r="E338" s="722" t="s">
        <v>455</v>
      </c>
      <c r="F338" s="714" t="s">
        <v>705</v>
      </c>
      <c r="G338" s="723" t="s">
        <v>1480</v>
      </c>
      <c r="H338" s="714" t="s">
        <v>1494</v>
      </c>
      <c r="I338" s="714" t="s">
        <v>402</v>
      </c>
      <c r="J338" s="724">
        <v>20</v>
      </c>
      <c r="K338" s="725">
        <v>14.236426366442709</v>
      </c>
      <c r="L338" s="725">
        <v>1</v>
      </c>
      <c r="M338" s="726">
        <f t="shared" si="10"/>
        <v>14.236426366442709</v>
      </c>
      <c r="N338" s="727">
        <f t="shared" si="11"/>
        <v>0.71182131832213547</v>
      </c>
      <c r="O338" s="714" t="s">
        <v>498</v>
      </c>
      <c r="P338" s="721" t="s">
        <v>1524</v>
      </c>
      <c r="R338" s="714">
        <v>48.9</v>
      </c>
      <c r="S338" s="714">
        <v>10374</v>
      </c>
    </row>
    <row r="339" spans="1:19">
      <c r="A339" s="714" t="s">
        <v>1523</v>
      </c>
      <c r="B339" s="714">
        <v>2008</v>
      </c>
      <c r="D339" s="722" t="s">
        <v>1528</v>
      </c>
      <c r="E339" s="722" t="s">
        <v>1526</v>
      </c>
      <c r="F339" s="714" t="s">
        <v>705</v>
      </c>
      <c r="G339" s="723" t="s">
        <v>1480</v>
      </c>
      <c r="H339" s="714" t="s">
        <v>1494</v>
      </c>
      <c r="I339" s="714" t="s">
        <v>1484</v>
      </c>
      <c r="J339" s="724">
        <v>30</v>
      </c>
      <c r="K339" s="725">
        <v>9.0176139458870512</v>
      </c>
      <c r="L339" s="725">
        <v>1</v>
      </c>
      <c r="M339" s="726">
        <f t="shared" si="10"/>
        <v>9.0176139458870512</v>
      </c>
      <c r="N339" s="727">
        <f t="shared" si="11"/>
        <v>0.3005871315295684</v>
      </c>
      <c r="O339" s="714" t="s">
        <v>498</v>
      </c>
      <c r="P339" s="721" t="s">
        <v>1524</v>
      </c>
      <c r="R339" s="714">
        <v>48.9</v>
      </c>
      <c r="S339" s="714">
        <v>10374</v>
      </c>
    </row>
    <row r="340" spans="1:19">
      <c r="A340" s="714" t="s">
        <v>1523</v>
      </c>
      <c r="B340" s="714">
        <v>2008</v>
      </c>
      <c r="D340" s="722" t="s">
        <v>636</v>
      </c>
      <c r="E340" s="722" t="s">
        <v>455</v>
      </c>
      <c r="F340" s="714" t="s">
        <v>705</v>
      </c>
      <c r="G340" s="723" t="s">
        <v>1480</v>
      </c>
      <c r="H340" s="714" t="s">
        <v>1494</v>
      </c>
      <c r="I340" s="714" t="s">
        <v>402</v>
      </c>
      <c r="J340" s="724">
        <v>20</v>
      </c>
      <c r="K340" s="725">
        <v>11.975667332485926</v>
      </c>
      <c r="L340" s="725">
        <v>1</v>
      </c>
      <c r="M340" s="726">
        <f t="shared" si="10"/>
        <v>11.975667332485926</v>
      </c>
      <c r="N340" s="727">
        <f t="shared" si="11"/>
        <v>0.59878336662429632</v>
      </c>
      <c r="O340" s="714" t="s">
        <v>498</v>
      </c>
      <c r="P340" s="721" t="s">
        <v>1524</v>
      </c>
      <c r="R340" s="714">
        <v>48.9</v>
      </c>
      <c r="S340" s="714">
        <v>10374</v>
      </c>
    </row>
    <row r="341" spans="1:19">
      <c r="A341" s="714" t="s">
        <v>1523</v>
      </c>
      <c r="B341" s="714">
        <v>2008</v>
      </c>
      <c r="D341" s="722" t="s">
        <v>1529</v>
      </c>
      <c r="E341" s="722" t="s">
        <v>1526</v>
      </c>
      <c r="F341" s="714" t="s">
        <v>705</v>
      </c>
      <c r="G341" s="723" t="s">
        <v>1480</v>
      </c>
      <c r="H341" s="714" t="s">
        <v>1494</v>
      </c>
      <c r="I341" s="714" t="s">
        <v>1484</v>
      </c>
      <c r="J341" s="724">
        <v>30</v>
      </c>
      <c r="K341" s="725">
        <v>7.3361176684220082</v>
      </c>
      <c r="L341" s="725">
        <v>1</v>
      </c>
      <c r="M341" s="726">
        <f t="shared" si="10"/>
        <v>7.3361176684220082</v>
      </c>
      <c r="N341" s="727">
        <f t="shared" si="11"/>
        <v>0.24453725561406695</v>
      </c>
      <c r="O341" s="714" t="s">
        <v>498</v>
      </c>
      <c r="P341" s="721" t="s">
        <v>1524</v>
      </c>
      <c r="R341" s="714">
        <v>48.9</v>
      </c>
      <c r="S341" s="714">
        <v>10374</v>
      </c>
    </row>
    <row r="342" spans="1:19">
      <c r="A342" s="714" t="s">
        <v>1523</v>
      </c>
      <c r="B342" s="714">
        <v>2008</v>
      </c>
      <c r="D342" s="722" t="s">
        <v>636</v>
      </c>
      <c r="E342" s="722" t="s">
        <v>455</v>
      </c>
      <c r="F342" s="714" t="s">
        <v>705</v>
      </c>
      <c r="G342" s="723" t="s">
        <v>1480</v>
      </c>
      <c r="H342" s="714" t="s">
        <v>1494</v>
      </c>
      <c r="I342" s="714" t="s">
        <v>402</v>
      </c>
      <c r="J342" s="724">
        <v>20</v>
      </c>
      <c r="K342" s="725">
        <v>15.434901035046304</v>
      </c>
      <c r="L342" s="725">
        <v>1</v>
      </c>
      <c r="M342" s="726">
        <f t="shared" si="10"/>
        <v>15.434901035046304</v>
      </c>
      <c r="N342" s="727">
        <f t="shared" si="11"/>
        <v>0.77174505175231523</v>
      </c>
      <c r="O342" s="714" t="s">
        <v>498</v>
      </c>
      <c r="P342" s="721" t="s">
        <v>1524</v>
      </c>
      <c r="R342" s="714">
        <v>48.9</v>
      </c>
      <c r="S342" s="714">
        <v>10374</v>
      </c>
    </row>
    <row r="343" spans="1:19">
      <c r="A343" s="714" t="s">
        <v>1523</v>
      </c>
      <c r="B343" s="714">
        <v>2008</v>
      </c>
      <c r="D343" s="722" t="s">
        <v>636</v>
      </c>
      <c r="E343" s="722" t="s">
        <v>455</v>
      </c>
      <c r="F343" s="714" t="s">
        <v>705</v>
      </c>
      <c r="G343" s="723" t="s">
        <v>1480</v>
      </c>
      <c r="H343" s="714" t="s">
        <v>1494</v>
      </c>
      <c r="I343" s="714" t="s">
        <v>402</v>
      </c>
      <c r="J343" s="724">
        <v>20</v>
      </c>
      <c r="K343" s="725">
        <v>15.698202287997093</v>
      </c>
      <c r="L343" s="725">
        <v>1</v>
      </c>
      <c r="M343" s="726">
        <f t="shared" si="10"/>
        <v>15.698202287997093</v>
      </c>
      <c r="N343" s="727">
        <f t="shared" si="11"/>
        <v>0.7849101143998547</v>
      </c>
      <c r="O343" s="714" t="s">
        <v>498</v>
      </c>
      <c r="P343" s="721" t="s">
        <v>1524</v>
      </c>
      <c r="R343" s="714">
        <v>48.9</v>
      </c>
      <c r="S343" s="714">
        <v>10374</v>
      </c>
    </row>
    <row r="344" spans="1:19">
      <c r="A344" s="714" t="s">
        <v>1523</v>
      </c>
      <c r="B344" s="714">
        <v>2008</v>
      </c>
      <c r="D344" s="722" t="s">
        <v>636</v>
      </c>
      <c r="E344" s="722" t="s">
        <v>455</v>
      </c>
      <c r="F344" s="714" t="s">
        <v>705</v>
      </c>
      <c r="G344" s="723" t="s">
        <v>1480</v>
      </c>
      <c r="H344" s="714" t="s">
        <v>1494</v>
      </c>
      <c r="I344" s="714" t="s">
        <v>402</v>
      </c>
      <c r="J344" s="724">
        <v>20</v>
      </c>
      <c r="K344" s="725">
        <v>14.245505719992735</v>
      </c>
      <c r="L344" s="725">
        <v>1</v>
      </c>
      <c r="M344" s="726">
        <f t="shared" si="10"/>
        <v>14.245505719992735</v>
      </c>
      <c r="N344" s="727">
        <f t="shared" si="11"/>
        <v>0.71227528599963674</v>
      </c>
      <c r="O344" s="714" t="s">
        <v>498</v>
      </c>
      <c r="P344" s="721" t="s">
        <v>1524</v>
      </c>
      <c r="R344" s="714">
        <v>48.9</v>
      </c>
      <c r="S344" s="714">
        <v>10374</v>
      </c>
    </row>
    <row r="345" spans="1:19">
      <c r="A345" s="714" t="s">
        <v>1523</v>
      </c>
      <c r="B345" s="714">
        <v>2008</v>
      </c>
      <c r="D345" s="722" t="s">
        <v>636</v>
      </c>
      <c r="E345" s="722" t="s">
        <v>455</v>
      </c>
      <c r="F345" s="714" t="s">
        <v>705</v>
      </c>
      <c r="G345" s="723" t="s">
        <v>1480</v>
      </c>
      <c r="H345" s="714" t="s">
        <v>1494</v>
      </c>
      <c r="I345" s="714" t="s">
        <v>402</v>
      </c>
      <c r="J345" s="724">
        <v>20</v>
      </c>
      <c r="K345" s="725">
        <v>12.892682041038677</v>
      </c>
      <c r="L345" s="725">
        <v>1</v>
      </c>
      <c r="M345" s="726">
        <f t="shared" si="10"/>
        <v>12.892682041038677</v>
      </c>
      <c r="N345" s="727">
        <f t="shared" si="11"/>
        <v>0.64463410205193383</v>
      </c>
      <c r="O345" s="714" t="s">
        <v>498</v>
      </c>
      <c r="P345" s="721" t="s">
        <v>1524</v>
      </c>
      <c r="R345" s="714">
        <v>48.9</v>
      </c>
      <c r="S345" s="714">
        <v>10374</v>
      </c>
    </row>
    <row r="346" spans="1:19">
      <c r="A346" s="714" t="s">
        <v>1523</v>
      </c>
      <c r="B346" s="714">
        <v>2008</v>
      </c>
      <c r="D346" s="722" t="s">
        <v>1530</v>
      </c>
      <c r="E346" s="715" t="s">
        <v>1518</v>
      </c>
      <c r="F346" s="714" t="s">
        <v>705</v>
      </c>
      <c r="G346" s="723" t="s">
        <v>1480</v>
      </c>
      <c r="H346" s="714" t="s">
        <v>1494</v>
      </c>
      <c r="I346" s="714" t="s">
        <v>1484</v>
      </c>
      <c r="J346" s="724">
        <v>20</v>
      </c>
      <c r="K346" s="725">
        <v>7.6992918104230972</v>
      </c>
      <c r="L346" s="725">
        <v>1</v>
      </c>
      <c r="M346" s="726">
        <f t="shared" si="10"/>
        <v>7.6992918104230972</v>
      </c>
      <c r="N346" s="727">
        <f t="shared" si="11"/>
        <v>0.38496459052115484</v>
      </c>
      <c r="O346" s="714" t="s">
        <v>498</v>
      </c>
      <c r="P346" s="721" t="s">
        <v>1524</v>
      </c>
      <c r="R346" s="714">
        <v>48.9</v>
      </c>
      <c r="S346" s="714">
        <v>10374</v>
      </c>
    </row>
    <row r="347" spans="1:19">
      <c r="A347" s="714" t="s">
        <v>1523</v>
      </c>
      <c r="B347" s="714">
        <v>2008</v>
      </c>
      <c r="D347" s="722" t="s">
        <v>636</v>
      </c>
      <c r="E347" s="722" t="s">
        <v>455</v>
      </c>
      <c r="F347" s="714" t="s">
        <v>705</v>
      </c>
      <c r="G347" s="723" t="s">
        <v>1480</v>
      </c>
      <c r="H347" s="714" t="s">
        <v>1494</v>
      </c>
      <c r="I347" s="714" t="s">
        <v>402</v>
      </c>
      <c r="J347" s="724">
        <v>20</v>
      </c>
      <c r="K347" s="725">
        <v>15.398583620846194</v>
      </c>
      <c r="L347" s="725">
        <v>1</v>
      </c>
      <c r="M347" s="726">
        <f t="shared" si="10"/>
        <v>15.398583620846194</v>
      </c>
      <c r="N347" s="727">
        <f t="shared" si="11"/>
        <v>0.76992918104230967</v>
      </c>
      <c r="O347" s="714" t="s">
        <v>498</v>
      </c>
      <c r="P347" s="721" t="s">
        <v>1524</v>
      </c>
      <c r="R347" s="714">
        <v>48.9</v>
      </c>
      <c r="S347" s="714">
        <v>10374</v>
      </c>
    </row>
    <row r="348" spans="1:19">
      <c r="A348" s="714" t="s">
        <v>1523</v>
      </c>
      <c r="B348" s="714">
        <v>2008</v>
      </c>
      <c r="D348" s="722" t="s">
        <v>636</v>
      </c>
      <c r="E348" s="722" t="s">
        <v>455</v>
      </c>
      <c r="F348" s="714" t="s">
        <v>705</v>
      </c>
      <c r="G348" s="723" t="s">
        <v>1480</v>
      </c>
      <c r="H348" s="714" t="s">
        <v>1494</v>
      </c>
      <c r="I348" s="714" t="s">
        <v>402</v>
      </c>
      <c r="J348" s="724">
        <v>20</v>
      </c>
      <c r="K348" s="725">
        <v>13.037951697839112</v>
      </c>
      <c r="L348" s="725">
        <v>1</v>
      </c>
      <c r="M348" s="726">
        <f t="shared" si="10"/>
        <v>13.037951697839112</v>
      </c>
      <c r="N348" s="727">
        <f t="shared" si="11"/>
        <v>0.65189758489195559</v>
      </c>
      <c r="O348" s="714" t="s">
        <v>498</v>
      </c>
      <c r="P348" s="721" t="s">
        <v>1524</v>
      </c>
      <c r="R348" s="714">
        <v>48.9</v>
      </c>
      <c r="S348" s="714">
        <v>10374</v>
      </c>
    </row>
    <row r="349" spans="1:19">
      <c r="A349" s="714" t="s">
        <v>1523</v>
      </c>
      <c r="B349" s="714">
        <v>2008</v>
      </c>
      <c r="D349" s="722" t="s">
        <v>636</v>
      </c>
      <c r="E349" s="722" t="s">
        <v>455</v>
      </c>
      <c r="F349" s="714" t="s">
        <v>705</v>
      </c>
      <c r="G349" s="723" t="s">
        <v>1480</v>
      </c>
      <c r="H349" s="714" t="s">
        <v>1494</v>
      </c>
      <c r="I349" s="714" t="s">
        <v>402</v>
      </c>
      <c r="J349" s="724">
        <v>20</v>
      </c>
      <c r="K349" s="725">
        <v>12.111857635736335</v>
      </c>
      <c r="L349" s="725">
        <v>1</v>
      </c>
      <c r="M349" s="726">
        <f t="shared" si="10"/>
        <v>12.111857635736335</v>
      </c>
      <c r="N349" s="727">
        <f t="shared" si="11"/>
        <v>0.60559288178681681</v>
      </c>
      <c r="O349" s="714" t="s">
        <v>498</v>
      </c>
      <c r="P349" s="721" t="s">
        <v>1524</v>
      </c>
      <c r="R349" s="714">
        <v>48.9</v>
      </c>
      <c r="S349" s="714">
        <v>10374</v>
      </c>
    </row>
    <row r="350" spans="1:19">
      <c r="A350" s="714" t="s">
        <v>1523</v>
      </c>
      <c r="B350" s="714">
        <v>2008</v>
      </c>
      <c r="D350" s="722" t="s">
        <v>636</v>
      </c>
      <c r="E350" s="722" t="s">
        <v>455</v>
      </c>
      <c r="F350" s="714" t="s">
        <v>705</v>
      </c>
      <c r="G350" s="723" t="s">
        <v>1480</v>
      </c>
      <c r="H350" s="714" t="s">
        <v>1494</v>
      </c>
      <c r="I350" s="714" t="s">
        <v>402</v>
      </c>
      <c r="J350" s="724">
        <v>20</v>
      </c>
      <c r="K350" s="725">
        <v>15.394951879426184</v>
      </c>
      <c r="L350" s="725">
        <v>1</v>
      </c>
      <c r="M350" s="726">
        <f t="shared" si="10"/>
        <v>15.394951879426184</v>
      </c>
      <c r="N350" s="727">
        <f t="shared" si="11"/>
        <v>0.76974759397130921</v>
      </c>
      <c r="O350" s="714" t="s">
        <v>498</v>
      </c>
      <c r="P350" s="721" t="s">
        <v>1524</v>
      </c>
      <c r="R350" s="714">
        <v>48.9</v>
      </c>
      <c r="S350" s="714">
        <v>10374</v>
      </c>
    </row>
    <row r="351" spans="1:19">
      <c r="A351" s="714" t="s">
        <v>1523</v>
      </c>
      <c r="B351" s="714">
        <v>2008</v>
      </c>
      <c r="D351" s="722" t="s">
        <v>636</v>
      </c>
      <c r="E351" s="722" t="s">
        <v>455</v>
      </c>
      <c r="F351" s="714" t="s">
        <v>705</v>
      </c>
      <c r="G351" s="723" t="s">
        <v>1480</v>
      </c>
      <c r="H351" s="714" t="s">
        <v>1494</v>
      </c>
      <c r="I351" s="714" t="s">
        <v>402</v>
      </c>
      <c r="J351" s="724">
        <v>20</v>
      </c>
      <c r="K351" s="725">
        <v>12.086435445796258</v>
      </c>
      <c r="L351" s="725">
        <v>1</v>
      </c>
      <c r="M351" s="726">
        <f t="shared" si="10"/>
        <v>12.086435445796258</v>
      </c>
      <c r="N351" s="727">
        <f t="shared" si="11"/>
        <v>0.60432177228981288</v>
      </c>
      <c r="O351" s="714" t="s">
        <v>498</v>
      </c>
      <c r="P351" s="721" t="s">
        <v>1524</v>
      </c>
      <c r="R351" s="714">
        <v>48.9</v>
      </c>
      <c r="S351" s="714">
        <v>10374</v>
      </c>
    </row>
    <row r="352" spans="1:19">
      <c r="A352" s="714" t="s">
        <v>1523</v>
      </c>
      <c r="B352" s="714">
        <v>2008</v>
      </c>
      <c r="D352" s="722" t="s">
        <v>1531</v>
      </c>
      <c r="E352" s="722" t="s">
        <v>1526</v>
      </c>
      <c r="F352" s="714" t="s">
        <v>705</v>
      </c>
      <c r="G352" s="723" t="s">
        <v>1480</v>
      </c>
      <c r="H352" s="714" t="s">
        <v>1494</v>
      </c>
      <c r="I352" s="714" t="s">
        <v>1484</v>
      </c>
      <c r="J352" s="724">
        <v>30</v>
      </c>
      <c r="K352" s="725">
        <v>8.4619575086253853</v>
      </c>
      <c r="L352" s="725">
        <v>1</v>
      </c>
      <c r="M352" s="726">
        <f t="shared" si="10"/>
        <v>8.4619575086253853</v>
      </c>
      <c r="N352" s="727">
        <f t="shared" si="11"/>
        <v>0.28206525028751284</v>
      </c>
      <c r="O352" s="714" t="s">
        <v>498</v>
      </c>
      <c r="P352" s="721" t="s">
        <v>1524</v>
      </c>
      <c r="R352" s="714">
        <v>48.9</v>
      </c>
      <c r="S352" s="714">
        <v>10374</v>
      </c>
    </row>
    <row r="353" spans="1:19">
      <c r="A353" s="714" t="s">
        <v>1523</v>
      </c>
      <c r="B353" s="714">
        <v>2008</v>
      </c>
      <c r="D353" s="722" t="s">
        <v>636</v>
      </c>
      <c r="E353" s="722" t="s">
        <v>455</v>
      </c>
      <c r="F353" s="714" t="s">
        <v>705</v>
      </c>
      <c r="G353" s="723" t="s">
        <v>1480</v>
      </c>
      <c r="H353" s="714" t="s">
        <v>1494</v>
      </c>
      <c r="I353" s="714" t="s">
        <v>402</v>
      </c>
      <c r="J353" s="724">
        <v>20</v>
      </c>
      <c r="K353" s="725">
        <v>11.258398402033775</v>
      </c>
      <c r="L353" s="725">
        <v>1</v>
      </c>
      <c r="M353" s="726">
        <f t="shared" si="10"/>
        <v>11.258398402033775</v>
      </c>
      <c r="N353" s="727">
        <f t="shared" si="11"/>
        <v>0.56291992010168879</v>
      </c>
      <c r="O353" s="714" t="s">
        <v>498</v>
      </c>
      <c r="P353" s="721" t="s">
        <v>1524</v>
      </c>
      <c r="R353" s="714">
        <v>48.9</v>
      </c>
      <c r="S353" s="714">
        <v>10374</v>
      </c>
    </row>
    <row r="354" spans="1:19">
      <c r="A354" s="714" t="s">
        <v>1523</v>
      </c>
      <c r="B354" s="714">
        <v>2008</v>
      </c>
      <c r="D354" s="722" t="s">
        <v>637</v>
      </c>
      <c r="E354" s="722" t="s">
        <v>1483</v>
      </c>
      <c r="F354" s="714" t="s">
        <v>705</v>
      </c>
      <c r="G354" s="723" t="s">
        <v>1480</v>
      </c>
      <c r="H354" s="714" t="s">
        <v>1494</v>
      </c>
      <c r="I354" s="714" t="s">
        <v>1484</v>
      </c>
      <c r="J354" s="724">
        <v>50</v>
      </c>
      <c r="K354" s="725">
        <v>11.349191937534046</v>
      </c>
      <c r="L354" s="725">
        <v>1</v>
      </c>
      <c r="M354" s="726">
        <f t="shared" si="10"/>
        <v>11.349191937534046</v>
      </c>
      <c r="N354" s="727">
        <f t="shared" si="11"/>
        <v>0.22698383875068093</v>
      </c>
      <c r="O354" s="714" t="s">
        <v>498</v>
      </c>
      <c r="P354" s="721" t="s">
        <v>1524</v>
      </c>
      <c r="R354" s="714">
        <v>48.9</v>
      </c>
      <c r="S354" s="714">
        <v>10374</v>
      </c>
    </row>
    <row r="355" spans="1:19">
      <c r="A355" s="714" t="s">
        <v>1523</v>
      </c>
      <c r="B355" s="714">
        <v>2008</v>
      </c>
      <c r="D355" s="722" t="s">
        <v>636</v>
      </c>
      <c r="E355" s="722" t="s">
        <v>455</v>
      </c>
      <c r="F355" s="714" t="s">
        <v>705</v>
      </c>
      <c r="G355" s="723" t="s">
        <v>1480</v>
      </c>
      <c r="H355" s="714" t="s">
        <v>1494</v>
      </c>
      <c r="I355" s="714" t="s">
        <v>402</v>
      </c>
      <c r="J355" s="724">
        <v>20</v>
      </c>
      <c r="K355" s="725">
        <v>10.867986199382603</v>
      </c>
      <c r="L355" s="725">
        <v>1</v>
      </c>
      <c r="M355" s="726">
        <f t="shared" si="10"/>
        <v>10.867986199382603</v>
      </c>
      <c r="N355" s="727">
        <f t="shared" si="11"/>
        <v>0.54339930996913011</v>
      </c>
      <c r="O355" s="714" t="s">
        <v>498</v>
      </c>
      <c r="P355" s="721" t="s">
        <v>1524</v>
      </c>
      <c r="R355" s="714">
        <v>48.9</v>
      </c>
      <c r="S355" s="714">
        <v>10374</v>
      </c>
    </row>
    <row r="356" spans="1:19">
      <c r="A356" s="714" t="s">
        <v>1523</v>
      </c>
      <c r="B356" s="714">
        <v>2008</v>
      </c>
      <c r="D356" s="722" t="s">
        <v>636</v>
      </c>
      <c r="E356" s="722" t="s">
        <v>455</v>
      </c>
      <c r="F356" s="714" t="s">
        <v>705</v>
      </c>
      <c r="G356" s="723" t="s">
        <v>1480</v>
      </c>
      <c r="H356" s="714" t="s">
        <v>1494</v>
      </c>
      <c r="I356" s="714" t="s">
        <v>402</v>
      </c>
      <c r="J356" s="724">
        <v>20</v>
      </c>
      <c r="K356" s="725">
        <v>11.663337570364989</v>
      </c>
      <c r="L356" s="725">
        <v>1</v>
      </c>
      <c r="M356" s="726">
        <f t="shared" si="10"/>
        <v>11.663337570364989</v>
      </c>
      <c r="N356" s="727">
        <f t="shared" si="11"/>
        <v>0.58316687851824944</v>
      </c>
      <c r="O356" s="714" t="s">
        <v>498</v>
      </c>
      <c r="P356" s="721" t="s">
        <v>1524</v>
      </c>
      <c r="R356" s="714">
        <v>48.9</v>
      </c>
      <c r="S356" s="714">
        <v>10374</v>
      </c>
    </row>
    <row r="357" spans="1:19">
      <c r="A357" s="714" t="s">
        <v>1523</v>
      </c>
      <c r="B357" s="714">
        <v>2008</v>
      </c>
      <c r="D357" s="722" t="s">
        <v>1525</v>
      </c>
      <c r="E357" s="722" t="s">
        <v>1526</v>
      </c>
      <c r="F357" s="714" t="s">
        <v>705</v>
      </c>
      <c r="G357" s="723" t="s">
        <v>1480</v>
      </c>
      <c r="H357" s="714" t="s">
        <v>1494</v>
      </c>
      <c r="I357" s="714" t="s">
        <v>1484</v>
      </c>
      <c r="J357" s="724">
        <v>20</v>
      </c>
      <c r="K357" s="725">
        <v>8.64717632104594</v>
      </c>
      <c r="L357" s="725">
        <v>1</v>
      </c>
      <c r="M357" s="726">
        <f t="shared" si="10"/>
        <v>8.64717632104594</v>
      </c>
      <c r="N357" s="727">
        <f t="shared" si="11"/>
        <v>0.43235881605229698</v>
      </c>
      <c r="O357" s="714" t="s">
        <v>498</v>
      </c>
      <c r="P357" s="721" t="s">
        <v>1524</v>
      </c>
      <c r="R357" s="714">
        <v>48.9</v>
      </c>
      <c r="S357" s="714">
        <v>10374</v>
      </c>
    </row>
    <row r="358" spans="1:19">
      <c r="A358" s="714" t="s">
        <v>1523</v>
      </c>
      <c r="B358" s="714">
        <v>2008</v>
      </c>
      <c r="D358" s="722" t="s">
        <v>636</v>
      </c>
      <c r="E358" s="722" t="s">
        <v>455</v>
      </c>
      <c r="F358" s="714" t="s">
        <v>705</v>
      </c>
      <c r="G358" s="723" t="s">
        <v>1480</v>
      </c>
      <c r="H358" s="714" t="s">
        <v>1494</v>
      </c>
      <c r="I358" s="714" t="s">
        <v>402</v>
      </c>
      <c r="J358" s="724">
        <v>20</v>
      </c>
      <c r="K358" s="725">
        <v>12.754675867078262</v>
      </c>
      <c r="L358" s="725">
        <v>1</v>
      </c>
      <c r="M358" s="726">
        <f t="shared" si="10"/>
        <v>12.754675867078262</v>
      </c>
      <c r="N358" s="727">
        <f t="shared" si="11"/>
        <v>0.63773379335391311</v>
      </c>
      <c r="O358" s="714" t="s">
        <v>498</v>
      </c>
      <c r="P358" s="721" t="s">
        <v>1524</v>
      </c>
      <c r="R358" s="714">
        <v>48.9</v>
      </c>
      <c r="S358" s="714">
        <v>10374</v>
      </c>
    </row>
    <row r="359" spans="1:19">
      <c r="A359" s="714" t="s">
        <v>1523</v>
      </c>
      <c r="B359" s="714">
        <v>2008</v>
      </c>
      <c r="D359" s="722" t="s">
        <v>637</v>
      </c>
      <c r="E359" s="722" t="s">
        <v>1532</v>
      </c>
      <c r="F359" s="714" t="s">
        <v>705</v>
      </c>
      <c r="G359" s="723" t="s">
        <v>1480</v>
      </c>
      <c r="H359" s="714" t="s">
        <v>1494</v>
      </c>
      <c r="I359" s="714" t="s">
        <v>1484</v>
      </c>
      <c r="J359" s="724">
        <v>50</v>
      </c>
      <c r="K359" s="725">
        <v>9.5333212275285995</v>
      </c>
      <c r="L359" s="725">
        <v>1</v>
      </c>
      <c r="M359" s="726">
        <f t="shared" si="10"/>
        <v>9.5333212275285995</v>
      </c>
      <c r="N359" s="727">
        <f t="shared" si="11"/>
        <v>0.19066642455057198</v>
      </c>
      <c r="O359" s="714" t="s">
        <v>498</v>
      </c>
      <c r="P359" s="721" t="s">
        <v>1524</v>
      </c>
      <c r="R359" s="714">
        <v>48.9</v>
      </c>
      <c r="S359" s="714">
        <v>10374</v>
      </c>
    </row>
    <row r="360" spans="1:19">
      <c r="A360" s="714" t="s">
        <v>1523</v>
      </c>
      <c r="B360" s="714">
        <v>2008</v>
      </c>
      <c r="D360" s="722" t="s">
        <v>636</v>
      </c>
      <c r="E360" s="722" t="s">
        <v>455</v>
      </c>
      <c r="F360" s="714" t="s">
        <v>705</v>
      </c>
      <c r="G360" s="723" t="s">
        <v>1480</v>
      </c>
      <c r="H360" s="714" t="s">
        <v>1494</v>
      </c>
      <c r="I360" s="714" t="s">
        <v>402</v>
      </c>
      <c r="J360" s="724">
        <v>20</v>
      </c>
      <c r="K360" s="725">
        <v>14.635917922643907</v>
      </c>
      <c r="L360" s="725">
        <v>1</v>
      </c>
      <c r="M360" s="726">
        <f t="shared" si="10"/>
        <v>14.635917922643907</v>
      </c>
      <c r="N360" s="727">
        <f t="shared" si="11"/>
        <v>0.73179589613219531</v>
      </c>
      <c r="O360" s="714" t="s">
        <v>498</v>
      </c>
      <c r="P360" s="721" t="s">
        <v>1524</v>
      </c>
      <c r="R360" s="714">
        <v>48.9</v>
      </c>
      <c r="S360" s="714">
        <v>10374</v>
      </c>
    </row>
    <row r="361" spans="1:19">
      <c r="A361" s="714" t="s">
        <v>1523</v>
      </c>
      <c r="B361" s="714">
        <v>2008</v>
      </c>
      <c r="D361" s="722" t="s">
        <v>636</v>
      </c>
      <c r="E361" s="722" t="s">
        <v>455</v>
      </c>
      <c r="F361" s="714" t="s">
        <v>705</v>
      </c>
      <c r="G361" s="723" t="s">
        <v>1480</v>
      </c>
      <c r="H361" s="714" t="s">
        <v>1494</v>
      </c>
      <c r="I361" s="714" t="s">
        <v>402</v>
      </c>
      <c r="J361" s="724">
        <v>20</v>
      </c>
      <c r="K361" s="725">
        <v>11.621572544034864</v>
      </c>
      <c r="L361" s="725">
        <v>1</v>
      </c>
      <c r="M361" s="726">
        <f t="shared" si="10"/>
        <v>11.621572544034864</v>
      </c>
      <c r="N361" s="727">
        <f t="shared" si="11"/>
        <v>0.58107862720174319</v>
      </c>
      <c r="O361" s="714" t="s">
        <v>498</v>
      </c>
      <c r="P361" s="721" t="s">
        <v>1524</v>
      </c>
      <c r="R361" s="714">
        <v>48.9</v>
      </c>
      <c r="S361" s="714">
        <v>10374</v>
      </c>
    </row>
    <row r="362" spans="1:19">
      <c r="A362" s="714" t="s">
        <v>1523</v>
      </c>
      <c r="B362" s="714">
        <v>2008</v>
      </c>
      <c r="D362" s="722" t="s">
        <v>637</v>
      </c>
      <c r="E362" s="722" t="s">
        <v>1526</v>
      </c>
      <c r="F362" s="714" t="s">
        <v>705</v>
      </c>
      <c r="G362" s="723" t="s">
        <v>1480</v>
      </c>
      <c r="H362" s="714" t="s">
        <v>1494</v>
      </c>
      <c r="I362" s="714" t="s">
        <v>1484</v>
      </c>
      <c r="J362" s="724">
        <v>20</v>
      </c>
      <c r="K362" s="725">
        <v>6.9003086980207007</v>
      </c>
      <c r="L362" s="725">
        <v>1</v>
      </c>
      <c r="M362" s="726">
        <f t="shared" si="10"/>
        <v>6.9003086980207007</v>
      </c>
      <c r="N362" s="727">
        <f t="shared" si="11"/>
        <v>0.34501543490103503</v>
      </c>
      <c r="O362" s="714" t="s">
        <v>498</v>
      </c>
      <c r="P362" s="721" t="s">
        <v>1524</v>
      </c>
      <c r="R362" s="714">
        <v>48.9</v>
      </c>
      <c r="S362" s="714">
        <v>10374</v>
      </c>
    </row>
    <row r="363" spans="1:19">
      <c r="A363" s="714" t="s">
        <v>1523</v>
      </c>
      <c r="B363" s="714">
        <v>2008</v>
      </c>
      <c r="D363" s="722" t="s">
        <v>636</v>
      </c>
      <c r="E363" s="722" t="s">
        <v>455</v>
      </c>
      <c r="F363" s="714" t="s">
        <v>705</v>
      </c>
      <c r="G363" s="723" t="s">
        <v>1480</v>
      </c>
      <c r="H363" s="714" t="s">
        <v>1494</v>
      </c>
      <c r="I363" s="714" t="s">
        <v>402</v>
      </c>
      <c r="J363" s="724">
        <v>20</v>
      </c>
      <c r="K363" s="725">
        <v>15.180679135645541</v>
      </c>
      <c r="L363" s="725">
        <v>1</v>
      </c>
      <c r="M363" s="726">
        <f t="shared" si="10"/>
        <v>15.180679135645541</v>
      </c>
      <c r="N363" s="727">
        <f t="shared" si="11"/>
        <v>0.75903395678227703</v>
      </c>
      <c r="O363" s="714" t="s">
        <v>498</v>
      </c>
      <c r="P363" s="721" t="s">
        <v>1524</v>
      </c>
      <c r="R363" s="714">
        <v>48.9</v>
      </c>
      <c r="S363" s="714">
        <v>10374</v>
      </c>
    </row>
    <row r="364" spans="1:19">
      <c r="A364" s="714" t="s">
        <v>1523</v>
      </c>
      <c r="B364" s="714">
        <v>2008</v>
      </c>
      <c r="D364" s="722" t="s">
        <v>637</v>
      </c>
      <c r="E364" s="722" t="s">
        <v>1526</v>
      </c>
      <c r="F364" s="714" t="s">
        <v>705</v>
      </c>
      <c r="G364" s="723" t="s">
        <v>1480</v>
      </c>
      <c r="H364" s="714" t="s">
        <v>1494</v>
      </c>
      <c r="I364" s="714" t="s">
        <v>1484</v>
      </c>
      <c r="J364" s="724">
        <v>20</v>
      </c>
      <c r="K364" s="725">
        <v>7.3270383148719809</v>
      </c>
      <c r="L364" s="725">
        <v>1</v>
      </c>
      <c r="M364" s="726">
        <f t="shared" si="10"/>
        <v>7.3270383148719809</v>
      </c>
      <c r="N364" s="727">
        <f t="shared" si="11"/>
        <v>0.36635191574359904</v>
      </c>
      <c r="O364" s="714" t="s">
        <v>498</v>
      </c>
      <c r="P364" s="721" t="s">
        <v>1524</v>
      </c>
      <c r="R364" s="714">
        <v>48.9</v>
      </c>
      <c r="S364" s="714">
        <v>10374</v>
      </c>
    </row>
    <row r="365" spans="1:19">
      <c r="A365" s="714" t="s">
        <v>1523</v>
      </c>
      <c r="B365" s="714">
        <v>2008</v>
      </c>
      <c r="D365" s="722" t="s">
        <v>637</v>
      </c>
      <c r="E365" s="722" t="s">
        <v>1526</v>
      </c>
      <c r="F365" s="714" t="s">
        <v>705</v>
      </c>
      <c r="G365" s="723" t="s">
        <v>1480</v>
      </c>
      <c r="H365" s="714" t="s">
        <v>1494</v>
      </c>
      <c r="I365" s="714" t="s">
        <v>1484</v>
      </c>
      <c r="J365" s="724">
        <v>20</v>
      </c>
      <c r="K365" s="725">
        <v>9.5424005810786259</v>
      </c>
      <c r="L365" s="725">
        <v>1</v>
      </c>
      <c r="M365" s="726">
        <f t="shared" si="10"/>
        <v>9.5424005810786259</v>
      </c>
      <c r="N365" s="727">
        <f t="shared" si="11"/>
        <v>0.4771200290539313</v>
      </c>
      <c r="O365" s="714" t="s">
        <v>498</v>
      </c>
      <c r="P365" s="721" t="s">
        <v>1524</v>
      </c>
      <c r="R365" s="714">
        <v>48.9</v>
      </c>
      <c r="S365" s="714">
        <v>10374</v>
      </c>
    </row>
    <row r="366" spans="1:19">
      <c r="A366" s="714" t="s">
        <v>1523</v>
      </c>
      <c r="B366" s="714">
        <v>2008</v>
      </c>
      <c r="D366" s="722" t="s">
        <v>636</v>
      </c>
      <c r="E366" s="722" t="s">
        <v>455</v>
      </c>
      <c r="F366" s="714" t="s">
        <v>705</v>
      </c>
      <c r="G366" s="723" t="s">
        <v>1480</v>
      </c>
      <c r="H366" s="714" t="s">
        <v>1494</v>
      </c>
      <c r="I366" s="714" t="s">
        <v>402</v>
      </c>
      <c r="J366" s="724">
        <v>20</v>
      </c>
      <c r="K366" s="725">
        <v>11.149446159433447</v>
      </c>
      <c r="L366" s="725">
        <v>1</v>
      </c>
      <c r="M366" s="726">
        <f t="shared" si="10"/>
        <v>11.149446159433447</v>
      </c>
      <c r="N366" s="727">
        <f t="shared" si="11"/>
        <v>0.55747230797167235</v>
      </c>
      <c r="O366" s="714" t="s">
        <v>498</v>
      </c>
      <c r="P366" s="721" t="s">
        <v>1524</v>
      </c>
      <c r="R366" s="714">
        <v>48.9</v>
      </c>
      <c r="S366" s="714">
        <v>10374</v>
      </c>
    </row>
    <row r="367" spans="1:19">
      <c r="A367" s="714" t="s">
        <v>1523</v>
      </c>
      <c r="B367" s="714">
        <v>2008</v>
      </c>
      <c r="D367" s="722" t="s">
        <v>636</v>
      </c>
      <c r="E367" s="722" t="s">
        <v>455</v>
      </c>
      <c r="F367" s="714" t="s">
        <v>705</v>
      </c>
      <c r="G367" s="723" t="s">
        <v>1480</v>
      </c>
      <c r="H367" s="714" t="s">
        <v>1494</v>
      </c>
      <c r="I367" s="714" t="s">
        <v>402</v>
      </c>
      <c r="J367" s="724">
        <v>20</v>
      </c>
      <c r="K367" s="725">
        <v>12.238968585436716</v>
      </c>
      <c r="L367" s="725">
        <v>1</v>
      </c>
      <c r="M367" s="726">
        <f t="shared" si="10"/>
        <v>12.238968585436716</v>
      </c>
      <c r="N367" s="727">
        <f t="shared" si="11"/>
        <v>0.61194842927183579</v>
      </c>
      <c r="O367" s="714" t="s">
        <v>498</v>
      </c>
      <c r="P367" s="721" t="s">
        <v>1524</v>
      </c>
      <c r="R367" s="714">
        <v>48.9</v>
      </c>
      <c r="S367" s="714">
        <v>10374</v>
      </c>
    </row>
    <row r="368" spans="1:19">
      <c r="A368" s="714" t="s">
        <v>1523</v>
      </c>
      <c r="B368" s="714">
        <v>2008</v>
      </c>
      <c r="D368" s="722" t="s">
        <v>637</v>
      </c>
      <c r="E368" s="722" t="s">
        <v>1526</v>
      </c>
      <c r="F368" s="714" t="s">
        <v>705</v>
      </c>
      <c r="G368" s="723" t="s">
        <v>1480</v>
      </c>
      <c r="H368" s="714" t="s">
        <v>1494</v>
      </c>
      <c r="I368" s="714" t="s">
        <v>1484</v>
      </c>
      <c r="J368" s="724">
        <v>20</v>
      </c>
      <c r="K368" s="725">
        <v>8.64717632104594</v>
      </c>
      <c r="L368" s="725">
        <v>1</v>
      </c>
      <c r="M368" s="726">
        <f t="shared" si="10"/>
        <v>8.64717632104594</v>
      </c>
      <c r="N368" s="727">
        <f t="shared" si="11"/>
        <v>0.43235881605229698</v>
      </c>
      <c r="O368" s="714" t="s">
        <v>498</v>
      </c>
      <c r="P368" s="721" t="s">
        <v>1524</v>
      </c>
      <c r="R368" s="714">
        <v>48.9</v>
      </c>
      <c r="S368" s="714">
        <v>10374</v>
      </c>
    </row>
    <row r="369" spans="1:19">
      <c r="A369" s="714" t="s">
        <v>1523</v>
      </c>
      <c r="B369" s="714">
        <v>2008</v>
      </c>
      <c r="D369" s="722" t="s">
        <v>636</v>
      </c>
      <c r="E369" s="722" t="s">
        <v>455</v>
      </c>
      <c r="F369" s="714" t="s">
        <v>705</v>
      </c>
      <c r="G369" s="723" t="s">
        <v>1480</v>
      </c>
      <c r="H369" s="714" t="s">
        <v>1494</v>
      </c>
      <c r="I369" s="714" t="s">
        <v>402</v>
      </c>
      <c r="J369" s="724">
        <v>20</v>
      </c>
      <c r="K369" s="725">
        <v>15.698202287997093</v>
      </c>
      <c r="L369" s="725">
        <v>1</v>
      </c>
      <c r="M369" s="726">
        <f t="shared" si="10"/>
        <v>15.698202287997093</v>
      </c>
      <c r="N369" s="727">
        <f t="shared" si="11"/>
        <v>0.7849101143998547</v>
      </c>
      <c r="O369" s="714" t="s">
        <v>498</v>
      </c>
      <c r="P369" s="721" t="s">
        <v>1524</v>
      </c>
      <c r="R369" s="714">
        <v>48.9</v>
      </c>
      <c r="S369" s="714">
        <v>10374</v>
      </c>
    </row>
    <row r="370" spans="1:19">
      <c r="A370" s="714" t="s">
        <v>1523</v>
      </c>
      <c r="B370" s="714">
        <v>2008</v>
      </c>
      <c r="D370" s="722" t="s">
        <v>637</v>
      </c>
      <c r="E370" s="715" t="s">
        <v>1518</v>
      </c>
      <c r="F370" s="714" t="s">
        <v>705</v>
      </c>
      <c r="G370" s="723" t="s">
        <v>1480</v>
      </c>
      <c r="H370" s="714" t="s">
        <v>1494</v>
      </c>
      <c r="I370" s="714" t="s">
        <v>1484</v>
      </c>
      <c r="J370" s="724">
        <v>20</v>
      </c>
      <c r="K370" s="725">
        <v>7.7047394225531134</v>
      </c>
      <c r="L370" s="725">
        <v>1</v>
      </c>
      <c r="M370" s="726">
        <f t="shared" si="10"/>
        <v>7.7047394225531134</v>
      </c>
      <c r="N370" s="727">
        <f t="shared" si="11"/>
        <v>0.38523697112765565</v>
      </c>
      <c r="O370" s="714" t="s">
        <v>498</v>
      </c>
      <c r="P370" s="721" t="s">
        <v>1524</v>
      </c>
      <c r="R370" s="714">
        <v>48.9</v>
      </c>
      <c r="S370" s="714">
        <v>10374</v>
      </c>
    </row>
    <row r="371" spans="1:19">
      <c r="A371" s="714" t="s">
        <v>1523</v>
      </c>
      <c r="B371" s="714">
        <v>2008</v>
      </c>
      <c r="D371" s="722" t="s">
        <v>636</v>
      </c>
      <c r="E371" s="722" t="s">
        <v>455</v>
      </c>
      <c r="F371" s="714" t="s">
        <v>705</v>
      </c>
      <c r="G371" s="723" t="s">
        <v>1480</v>
      </c>
      <c r="H371" s="714" t="s">
        <v>1494</v>
      </c>
      <c r="I371" s="714" t="s">
        <v>402</v>
      </c>
      <c r="J371" s="724">
        <v>20</v>
      </c>
      <c r="K371" s="725">
        <v>15.698202287997093</v>
      </c>
      <c r="L371" s="725">
        <v>1</v>
      </c>
      <c r="M371" s="726">
        <f t="shared" si="10"/>
        <v>15.698202287997093</v>
      </c>
      <c r="N371" s="727">
        <f t="shared" si="11"/>
        <v>0.7849101143998547</v>
      </c>
      <c r="O371" s="714" t="s">
        <v>498</v>
      </c>
      <c r="P371" s="721" t="s">
        <v>1524</v>
      </c>
      <c r="R371" s="714">
        <v>48.9</v>
      </c>
      <c r="S371" s="714">
        <v>10374</v>
      </c>
    </row>
    <row r="372" spans="1:19">
      <c r="A372" s="714" t="s">
        <v>1523</v>
      </c>
      <c r="B372" s="714">
        <v>2008</v>
      </c>
      <c r="D372" s="722" t="s">
        <v>1533</v>
      </c>
      <c r="E372" s="722" t="s">
        <v>1526</v>
      </c>
      <c r="F372" s="714" t="s">
        <v>705</v>
      </c>
      <c r="G372" s="723" t="s">
        <v>1480</v>
      </c>
      <c r="H372" s="714" t="s">
        <v>1494</v>
      </c>
      <c r="I372" s="714" t="s">
        <v>1484</v>
      </c>
      <c r="J372" s="724">
        <v>30</v>
      </c>
      <c r="K372" s="725">
        <v>7.6175776284728522</v>
      </c>
      <c r="L372" s="725">
        <v>1</v>
      </c>
      <c r="M372" s="726">
        <f t="shared" si="10"/>
        <v>7.6175776284728522</v>
      </c>
      <c r="N372" s="727">
        <f t="shared" si="11"/>
        <v>0.2539192542824284</v>
      </c>
      <c r="O372" s="714" t="s">
        <v>498</v>
      </c>
      <c r="P372" s="721" t="s">
        <v>1524</v>
      </c>
      <c r="R372" s="714">
        <v>48.9</v>
      </c>
      <c r="S372" s="714">
        <v>10374</v>
      </c>
    </row>
    <row r="373" spans="1:19">
      <c r="A373" s="714" t="s">
        <v>1523</v>
      </c>
      <c r="B373" s="714">
        <v>2008</v>
      </c>
      <c r="D373" s="722" t="s">
        <v>636</v>
      </c>
      <c r="E373" s="722" t="s">
        <v>455</v>
      </c>
      <c r="F373" s="714" t="s">
        <v>705</v>
      </c>
      <c r="G373" s="723" t="s">
        <v>1480</v>
      </c>
      <c r="H373" s="714" t="s">
        <v>1494</v>
      </c>
      <c r="I373" s="714" t="s">
        <v>402</v>
      </c>
      <c r="J373" s="724">
        <v>20</v>
      </c>
      <c r="K373" s="725">
        <v>10.895224260032684</v>
      </c>
      <c r="L373" s="725">
        <v>1</v>
      </c>
      <c r="M373" s="726">
        <f t="shared" si="10"/>
        <v>10.895224260032684</v>
      </c>
      <c r="N373" s="727">
        <f t="shared" si="11"/>
        <v>0.54476121300163416</v>
      </c>
      <c r="O373" s="714" t="s">
        <v>498</v>
      </c>
      <c r="P373" s="721" t="s">
        <v>1524</v>
      </c>
      <c r="R373" s="714">
        <v>48.9</v>
      </c>
      <c r="S373" s="714">
        <v>10374</v>
      </c>
    </row>
    <row r="374" spans="1:19">
      <c r="A374" s="714" t="s">
        <v>1523</v>
      </c>
      <c r="B374" s="714">
        <v>2008</v>
      </c>
      <c r="D374" s="722" t="s">
        <v>636</v>
      </c>
      <c r="E374" s="722" t="s">
        <v>455</v>
      </c>
      <c r="F374" s="714" t="s">
        <v>705</v>
      </c>
      <c r="G374" s="723" t="s">
        <v>1480</v>
      </c>
      <c r="H374" s="714" t="s">
        <v>1494</v>
      </c>
      <c r="I374" s="714" t="s">
        <v>402</v>
      </c>
      <c r="J374" s="724">
        <v>20</v>
      </c>
      <c r="K374" s="725">
        <v>11.648810604684945</v>
      </c>
      <c r="L374" s="725">
        <v>1</v>
      </c>
      <c r="M374" s="726">
        <f t="shared" si="10"/>
        <v>11.648810604684945</v>
      </c>
      <c r="N374" s="727">
        <f t="shared" si="11"/>
        <v>0.58244053023424724</v>
      </c>
      <c r="O374" s="714" t="s">
        <v>498</v>
      </c>
      <c r="P374" s="721" t="s">
        <v>1524</v>
      </c>
      <c r="R374" s="714">
        <v>48.9</v>
      </c>
      <c r="S374" s="714">
        <v>10374</v>
      </c>
    </row>
    <row r="375" spans="1:19">
      <c r="A375" s="714" t="s">
        <v>1523</v>
      </c>
      <c r="B375" s="714">
        <v>2008</v>
      </c>
      <c r="D375" s="722" t="s">
        <v>636</v>
      </c>
      <c r="E375" s="722" t="s">
        <v>455</v>
      </c>
      <c r="F375" s="714" t="s">
        <v>705</v>
      </c>
      <c r="G375" s="723" t="s">
        <v>1480</v>
      </c>
      <c r="H375" s="714" t="s">
        <v>1494</v>
      </c>
      <c r="I375" s="714" t="s">
        <v>402</v>
      </c>
      <c r="J375" s="724">
        <v>20</v>
      </c>
      <c r="K375" s="725">
        <v>12.484111131287451</v>
      </c>
      <c r="L375" s="725">
        <v>1</v>
      </c>
      <c r="M375" s="726">
        <f t="shared" si="10"/>
        <v>12.484111131287451</v>
      </c>
      <c r="N375" s="727">
        <f t="shared" si="11"/>
        <v>0.62420555656437249</v>
      </c>
      <c r="O375" s="714" t="s">
        <v>498</v>
      </c>
      <c r="P375" s="721" t="s">
        <v>1524</v>
      </c>
      <c r="R375" s="714">
        <v>48.9</v>
      </c>
      <c r="S375" s="714">
        <v>10374</v>
      </c>
    </row>
    <row r="376" spans="1:19">
      <c r="A376" s="714" t="s">
        <v>1523</v>
      </c>
      <c r="B376" s="714">
        <v>2008</v>
      </c>
      <c r="D376" s="722" t="s">
        <v>636</v>
      </c>
      <c r="E376" s="722" t="s">
        <v>455</v>
      </c>
      <c r="F376" s="714" t="s">
        <v>705</v>
      </c>
      <c r="G376" s="723" t="s">
        <v>1480</v>
      </c>
      <c r="H376" s="714" t="s">
        <v>1494</v>
      </c>
      <c r="I376" s="714" t="s">
        <v>402</v>
      </c>
      <c r="J376" s="724">
        <v>20</v>
      </c>
      <c r="K376" s="725">
        <v>13.074269112039222</v>
      </c>
      <c r="L376" s="725">
        <v>1</v>
      </c>
      <c r="M376" s="726">
        <f t="shared" si="10"/>
        <v>13.074269112039222</v>
      </c>
      <c r="N376" s="727">
        <f t="shared" si="11"/>
        <v>0.65371345560196104</v>
      </c>
      <c r="O376" s="714" t="s">
        <v>498</v>
      </c>
      <c r="P376" s="721" t="s">
        <v>1524</v>
      </c>
      <c r="R376" s="714">
        <v>48.9</v>
      </c>
      <c r="S376" s="714">
        <v>10374</v>
      </c>
    </row>
    <row r="377" spans="1:19">
      <c r="A377" s="714" t="s">
        <v>1523</v>
      </c>
      <c r="B377" s="714">
        <v>2008</v>
      </c>
      <c r="D377" s="722" t="s">
        <v>636</v>
      </c>
      <c r="E377" s="722" t="s">
        <v>455</v>
      </c>
      <c r="F377" s="714" t="s">
        <v>705</v>
      </c>
      <c r="G377" s="723" t="s">
        <v>1480</v>
      </c>
      <c r="H377" s="714" t="s">
        <v>1494</v>
      </c>
      <c r="I377" s="714" t="s">
        <v>402</v>
      </c>
      <c r="J377" s="724">
        <v>20</v>
      </c>
      <c r="K377" s="725">
        <v>11.904848374795714</v>
      </c>
      <c r="L377" s="725">
        <v>1</v>
      </c>
      <c r="M377" s="726">
        <f t="shared" si="10"/>
        <v>11.904848374795714</v>
      </c>
      <c r="N377" s="727">
        <f t="shared" si="11"/>
        <v>0.59524241873978567</v>
      </c>
      <c r="O377" s="714" t="s">
        <v>498</v>
      </c>
      <c r="P377" s="721" t="s">
        <v>1524</v>
      </c>
      <c r="R377" s="714">
        <v>48.9</v>
      </c>
      <c r="S377" s="714">
        <v>10374</v>
      </c>
    </row>
    <row r="378" spans="1:19">
      <c r="A378" s="714" t="s">
        <v>1523</v>
      </c>
      <c r="B378" s="714">
        <v>2008</v>
      </c>
      <c r="D378" s="722" t="s">
        <v>637</v>
      </c>
      <c r="E378" s="722" t="s">
        <v>1526</v>
      </c>
      <c r="F378" s="714" t="s">
        <v>705</v>
      </c>
      <c r="G378" s="723" t="s">
        <v>1480</v>
      </c>
      <c r="H378" s="714" t="s">
        <v>1494</v>
      </c>
      <c r="I378" s="714" t="s">
        <v>1484</v>
      </c>
      <c r="J378" s="724">
        <v>30</v>
      </c>
      <c r="K378" s="725">
        <v>8.3348465589250047</v>
      </c>
      <c r="L378" s="725">
        <v>1</v>
      </c>
      <c r="M378" s="726">
        <f t="shared" si="10"/>
        <v>8.3348465589250047</v>
      </c>
      <c r="N378" s="727">
        <f t="shared" si="11"/>
        <v>0.27782821863083351</v>
      </c>
      <c r="O378" s="714" t="s">
        <v>498</v>
      </c>
      <c r="P378" s="721" t="s">
        <v>1524</v>
      </c>
      <c r="R378" s="714">
        <v>48.9</v>
      </c>
      <c r="S378" s="714">
        <v>10374</v>
      </c>
    </row>
    <row r="379" spans="1:19">
      <c r="A379" s="714" t="s">
        <v>1523</v>
      </c>
      <c r="B379" s="714">
        <v>2008</v>
      </c>
      <c r="D379" s="722" t="s">
        <v>1534</v>
      </c>
      <c r="E379" s="722" t="s">
        <v>1526</v>
      </c>
      <c r="F379" s="714" t="s">
        <v>705</v>
      </c>
      <c r="G379" s="723" t="s">
        <v>1480</v>
      </c>
      <c r="H379" s="714" t="s">
        <v>1494</v>
      </c>
      <c r="I379" s="714" t="s">
        <v>1484</v>
      </c>
      <c r="J379" s="724">
        <v>30</v>
      </c>
      <c r="K379" s="725">
        <v>11.761394588705283</v>
      </c>
      <c r="L379" s="725">
        <v>1</v>
      </c>
      <c r="M379" s="726">
        <f t="shared" si="10"/>
        <v>11.761394588705283</v>
      </c>
      <c r="N379" s="727">
        <f t="shared" si="11"/>
        <v>0.39204648629017608</v>
      </c>
      <c r="O379" s="714" t="s">
        <v>498</v>
      </c>
      <c r="P379" s="721" t="s">
        <v>1524</v>
      </c>
      <c r="R379" s="714">
        <v>48.9</v>
      </c>
      <c r="S379" s="714">
        <v>10374</v>
      </c>
    </row>
    <row r="380" spans="1:19">
      <c r="A380" s="714" t="s">
        <v>1523</v>
      </c>
      <c r="B380" s="714">
        <v>2008</v>
      </c>
      <c r="D380" s="722" t="s">
        <v>636</v>
      </c>
      <c r="E380" s="722" t="s">
        <v>455</v>
      </c>
      <c r="F380" s="714" t="s">
        <v>705</v>
      </c>
      <c r="G380" s="723" t="s">
        <v>1480</v>
      </c>
      <c r="H380" s="714" t="s">
        <v>1494</v>
      </c>
      <c r="I380" s="714" t="s">
        <v>402</v>
      </c>
      <c r="J380" s="724">
        <v>20</v>
      </c>
      <c r="K380" s="725">
        <v>15.698202287997093</v>
      </c>
      <c r="L380" s="725">
        <v>1</v>
      </c>
      <c r="M380" s="726">
        <f t="shared" si="10"/>
        <v>15.698202287997093</v>
      </c>
      <c r="N380" s="727">
        <f t="shared" si="11"/>
        <v>0.7849101143998547</v>
      </c>
      <c r="O380" s="714" t="s">
        <v>498</v>
      </c>
      <c r="P380" s="721" t="s">
        <v>1524</v>
      </c>
      <c r="R380" s="714">
        <v>48.9</v>
      </c>
      <c r="S380" s="714">
        <v>10374</v>
      </c>
    </row>
    <row r="381" spans="1:19">
      <c r="A381" s="714" t="s">
        <v>1523</v>
      </c>
      <c r="B381" s="714">
        <v>2008</v>
      </c>
      <c r="D381" s="722" t="s">
        <v>637</v>
      </c>
      <c r="E381" s="715" t="s">
        <v>1518</v>
      </c>
      <c r="F381" s="714" t="s">
        <v>705</v>
      </c>
      <c r="G381" s="723" t="s">
        <v>1480</v>
      </c>
      <c r="H381" s="714" t="s">
        <v>1494</v>
      </c>
      <c r="I381" s="714" t="s">
        <v>1484</v>
      </c>
      <c r="J381" s="724">
        <v>20</v>
      </c>
      <c r="K381" s="725">
        <v>7.7047394225531134</v>
      </c>
      <c r="L381" s="725">
        <v>1</v>
      </c>
      <c r="M381" s="726">
        <f t="shared" si="10"/>
        <v>7.7047394225531134</v>
      </c>
      <c r="N381" s="727">
        <f t="shared" si="11"/>
        <v>0.38523697112765565</v>
      </c>
      <c r="O381" s="714" t="s">
        <v>498</v>
      </c>
      <c r="P381" s="721" t="s">
        <v>1524</v>
      </c>
      <c r="R381" s="714">
        <v>48.9</v>
      </c>
      <c r="S381" s="714">
        <v>10374</v>
      </c>
    </row>
    <row r="382" spans="1:19">
      <c r="A382" s="714" t="s">
        <v>1523</v>
      </c>
      <c r="B382" s="714">
        <v>2008</v>
      </c>
      <c r="D382" s="722" t="s">
        <v>636</v>
      </c>
      <c r="E382" s="722" t="s">
        <v>455</v>
      </c>
      <c r="F382" s="714" t="s">
        <v>705</v>
      </c>
      <c r="G382" s="723" t="s">
        <v>1480</v>
      </c>
      <c r="H382" s="714" t="s">
        <v>1494</v>
      </c>
      <c r="I382" s="714" t="s">
        <v>402</v>
      </c>
      <c r="J382" s="724">
        <v>20</v>
      </c>
      <c r="K382" s="725">
        <v>15.698202287997093</v>
      </c>
      <c r="L382" s="725">
        <v>1</v>
      </c>
      <c r="M382" s="726">
        <f t="shared" si="10"/>
        <v>15.698202287997093</v>
      </c>
      <c r="N382" s="727">
        <f t="shared" si="11"/>
        <v>0.7849101143998547</v>
      </c>
      <c r="O382" s="714" t="s">
        <v>498</v>
      </c>
      <c r="P382" s="721" t="s">
        <v>1524</v>
      </c>
      <c r="R382" s="714">
        <v>48.9</v>
      </c>
      <c r="S382" s="714">
        <v>10374</v>
      </c>
    </row>
    <row r="383" spans="1:19">
      <c r="A383" s="714" t="s">
        <v>1523</v>
      </c>
      <c r="B383" s="714">
        <v>2008</v>
      </c>
      <c r="D383" s="722" t="s">
        <v>636</v>
      </c>
      <c r="E383" s="722" t="s">
        <v>455</v>
      </c>
      <c r="F383" s="714" t="s">
        <v>705</v>
      </c>
      <c r="G383" s="723" t="s">
        <v>1480</v>
      </c>
      <c r="H383" s="714" t="s">
        <v>1494</v>
      </c>
      <c r="I383" s="714" t="s">
        <v>402</v>
      </c>
      <c r="J383" s="724">
        <v>20</v>
      </c>
      <c r="K383" s="725">
        <v>12.002905393136007</v>
      </c>
      <c r="L383" s="725">
        <v>1</v>
      </c>
      <c r="M383" s="726">
        <f t="shared" si="10"/>
        <v>12.002905393136007</v>
      </c>
      <c r="N383" s="727">
        <f t="shared" si="11"/>
        <v>0.60014526965680037</v>
      </c>
      <c r="O383" s="714" t="s">
        <v>498</v>
      </c>
      <c r="P383" s="721" t="s">
        <v>1524</v>
      </c>
      <c r="R383" s="714">
        <v>48.9</v>
      </c>
      <c r="S383" s="714">
        <v>10374</v>
      </c>
    </row>
    <row r="384" spans="1:19">
      <c r="A384" s="721" t="s">
        <v>594</v>
      </c>
      <c r="B384" s="714">
        <v>2008</v>
      </c>
      <c r="D384" s="722" t="s">
        <v>593</v>
      </c>
      <c r="E384" s="722" t="s">
        <v>333</v>
      </c>
      <c r="F384" s="714" t="s">
        <v>705</v>
      </c>
      <c r="G384" s="723" t="s">
        <v>1535</v>
      </c>
      <c r="H384" s="714" t="s">
        <v>1536</v>
      </c>
      <c r="I384" s="714" t="s">
        <v>402</v>
      </c>
      <c r="J384" s="724">
        <v>1</v>
      </c>
      <c r="K384" s="725">
        <v>33.312148175049934</v>
      </c>
      <c r="L384" s="725">
        <v>1</v>
      </c>
      <c r="M384" s="726">
        <f t="shared" si="10"/>
        <v>33.312148175049934</v>
      </c>
      <c r="N384" s="727">
        <f t="shared" si="11"/>
        <v>33.312148175049934</v>
      </c>
      <c r="O384" s="714" t="s">
        <v>498</v>
      </c>
      <c r="P384" s="721" t="s">
        <v>1537</v>
      </c>
      <c r="R384" s="714">
        <v>48.9</v>
      </c>
      <c r="S384" s="714">
        <v>10374</v>
      </c>
    </row>
    <row r="385" spans="1:19">
      <c r="A385" s="721" t="s">
        <v>594</v>
      </c>
      <c r="B385" s="714">
        <v>2008</v>
      </c>
      <c r="D385" s="722" t="s">
        <v>1538</v>
      </c>
      <c r="E385" s="722" t="s">
        <v>732</v>
      </c>
      <c r="F385" s="714" t="s">
        <v>705</v>
      </c>
      <c r="G385" s="723" t="s">
        <v>1535</v>
      </c>
      <c r="H385" s="714" t="s">
        <v>1536</v>
      </c>
      <c r="I385" s="714" t="s">
        <v>402</v>
      </c>
      <c r="J385" s="724">
        <v>1</v>
      </c>
      <c r="K385" s="725">
        <v>6.3373887779190117</v>
      </c>
      <c r="L385" s="725">
        <v>1</v>
      </c>
      <c r="M385" s="726">
        <f t="shared" si="10"/>
        <v>6.3373887779190117</v>
      </c>
      <c r="N385" s="727">
        <f t="shared" si="11"/>
        <v>6.3373887779190117</v>
      </c>
      <c r="O385" s="714" t="s">
        <v>498</v>
      </c>
      <c r="P385" s="721" t="s">
        <v>1537</v>
      </c>
      <c r="R385" s="714">
        <v>48.9</v>
      </c>
      <c r="S385" s="714">
        <v>10374</v>
      </c>
    </row>
    <row r="386" spans="1:19">
      <c r="A386" s="721" t="s">
        <v>594</v>
      </c>
      <c r="B386" s="714">
        <v>2008</v>
      </c>
      <c r="D386" s="722" t="s">
        <v>594</v>
      </c>
      <c r="E386" s="722" t="s">
        <v>1539</v>
      </c>
      <c r="F386" s="714" t="s">
        <v>705</v>
      </c>
      <c r="G386" s="723" t="s">
        <v>1535</v>
      </c>
      <c r="H386" s="714" t="s">
        <v>1536</v>
      </c>
      <c r="I386" s="714" t="s">
        <v>1484</v>
      </c>
      <c r="J386" s="724">
        <v>1</v>
      </c>
      <c r="K386" s="725">
        <v>9.3154167423279457</v>
      </c>
      <c r="L386" s="725">
        <v>1</v>
      </c>
      <c r="M386" s="726">
        <f t="shared" si="10"/>
        <v>9.3154167423279457</v>
      </c>
      <c r="N386" s="727">
        <f t="shared" si="11"/>
        <v>9.3154167423279457</v>
      </c>
      <c r="O386" s="714" t="s">
        <v>498</v>
      </c>
      <c r="P386" s="721" t="s">
        <v>1537</v>
      </c>
      <c r="R386" s="714">
        <v>48.9</v>
      </c>
      <c r="S386" s="714">
        <v>10374</v>
      </c>
    </row>
    <row r="387" spans="1:19">
      <c r="A387" s="721" t="s">
        <v>594</v>
      </c>
      <c r="B387" s="714">
        <v>2008</v>
      </c>
      <c r="D387" s="722" t="s">
        <v>593</v>
      </c>
      <c r="E387" s="722" t="s">
        <v>333</v>
      </c>
      <c r="F387" s="714" t="s">
        <v>705</v>
      </c>
      <c r="G387" s="723" t="s">
        <v>1535</v>
      </c>
      <c r="H387" s="714" t="s">
        <v>1536</v>
      </c>
      <c r="I387" s="714" t="s">
        <v>402</v>
      </c>
      <c r="J387" s="724">
        <v>1</v>
      </c>
      <c r="K387" s="725">
        <v>29.852914472489555</v>
      </c>
      <c r="L387" s="725">
        <v>1</v>
      </c>
      <c r="M387" s="726">
        <f t="shared" si="10"/>
        <v>29.852914472489555</v>
      </c>
      <c r="N387" s="727">
        <f t="shared" si="11"/>
        <v>29.852914472489555</v>
      </c>
      <c r="O387" s="714" t="s">
        <v>498</v>
      </c>
      <c r="P387" s="721" t="s">
        <v>1537</v>
      </c>
      <c r="R387" s="714">
        <v>48.9</v>
      </c>
      <c r="S387" s="714">
        <v>10374</v>
      </c>
    </row>
    <row r="388" spans="1:19">
      <c r="A388" s="721" t="s">
        <v>594</v>
      </c>
      <c r="B388" s="714">
        <v>2008</v>
      </c>
      <c r="D388" s="722" t="s">
        <v>594</v>
      </c>
      <c r="E388" s="722" t="s">
        <v>1486</v>
      </c>
      <c r="F388" s="714" t="s">
        <v>705</v>
      </c>
      <c r="G388" s="723" t="s">
        <v>1535</v>
      </c>
      <c r="H388" s="714" t="s">
        <v>1536</v>
      </c>
      <c r="I388" s="714" t="s">
        <v>1484</v>
      </c>
      <c r="J388" s="724">
        <v>1</v>
      </c>
      <c r="K388" s="725">
        <v>10.350463047031051</v>
      </c>
      <c r="L388" s="725">
        <v>1</v>
      </c>
      <c r="M388" s="726">
        <f t="shared" ref="M388:M451" si="12">+K388/L388</f>
        <v>10.350463047031051</v>
      </c>
      <c r="N388" s="727">
        <f t="shared" ref="N388:N451" si="13">+M388/J388</f>
        <v>10.350463047031051</v>
      </c>
      <c r="O388" s="714" t="s">
        <v>498</v>
      </c>
      <c r="P388" s="721" t="s">
        <v>1537</v>
      </c>
      <c r="R388" s="714">
        <v>48.9</v>
      </c>
      <c r="S388" s="714">
        <v>10374</v>
      </c>
    </row>
    <row r="389" spans="1:19">
      <c r="A389" s="721" t="s">
        <v>594</v>
      </c>
      <c r="B389" s="714">
        <v>2008</v>
      </c>
      <c r="D389" s="722" t="s">
        <v>593</v>
      </c>
      <c r="E389" s="722" t="s">
        <v>333</v>
      </c>
      <c r="F389" s="714" t="s">
        <v>705</v>
      </c>
      <c r="G389" s="723" t="s">
        <v>1535</v>
      </c>
      <c r="H389" s="714" t="s">
        <v>1536</v>
      </c>
      <c r="I389" s="714" t="s">
        <v>402</v>
      </c>
      <c r="J389" s="724">
        <v>1</v>
      </c>
      <c r="K389" s="725">
        <v>29.471581623388413</v>
      </c>
      <c r="L389" s="725">
        <v>1</v>
      </c>
      <c r="M389" s="726">
        <f t="shared" si="12"/>
        <v>29.471581623388413</v>
      </c>
      <c r="N389" s="727">
        <f t="shared" si="13"/>
        <v>29.471581623388413</v>
      </c>
      <c r="O389" s="714" t="s">
        <v>498</v>
      </c>
      <c r="P389" s="721" t="s">
        <v>1537</v>
      </c>
      <c r="R389" s="714">
        <v>48.9</v>
      </c>
      <c r="S389" s="714">
        <v>10374</v>
      </c>
    </row>
    <row r="390" spans="1:19">
      <c r="A390" s="721" t="s">
        <v>594</v>
      </c>
      <c r="B390" s="714">
        <v>2008</v>
      </c>
      <c r="D390" s="722" t="s">
        <v>594</v>
      </c>
      <c r="E390" s="722" t="s">
        <v>1539</v>
      </c>
      <c r="F390" s="714" t="s">
        <v>705</v>
      </c>
      <c r="G390" s="723" t="s">
        <v>1535</v>
      </c>
      <c r="H390" s="714" t="s">
        <v>1536</v>
      </c>
      <c r="I390" s="714" t="s">
        <v>1484</v>
      </c>
      <c r="J390" s="724">
        <v>1</v>
      </c>
      <c r="K390" s="725">
        <v>7.1163973125113484</v>
      </c>
      <c r="L390" s="725">
        <v>1</v>
      </c>
      <c r="M390" s="726">
        <f t="shared" si="12"/>
        <v>7.1163973125113484</v>
      </c>
      <c r="N390" s="727">
        <f t="shared" si="13"/>
        <v>7.1163973125113484</v>
      </c>
      <c r="O390" s="714" t="s">
        <v>498</v>
      </c>
      <c r="P390" s="721" t="s">
        <v>1537</v>
      </c>
      <c r="R390" s="714">
        <v>48.9</v>
      </c>
      <c r="S390" s="714">
        <v>10374</v>
      </c>
    </row>
    <row r="391" spans="1:19">
      <c r="A391" s="721" t="s">
        <v>594</v>
      </c>
      <c r="B391" s="714">
        <v>2008</v>
      </c>
      <c r="D391" s="722" t="s">
        <v>1540</v>
      </c>
      <c r="E391" s="722" t="s">
        <v>1541</v>
      </c>
      <c r="F391" s="714" t="s">
        <v>705</v>
      </c>
      <c r="G391" s="723" t="s">
        <v>1535</v>
      </c>
      <c r="H391" s="714" t="s">
        <v>1536</v>
      </c>
      <c r="I391" s="714" t="s">
        <v>1484</v>
      </c>
      <c r="J391" s="724">
        <v>1</v>
      </c>
      <c r="K391" s="725">
        <v>12.35336844016706</v>
      </c>
      <c r="L391" s="725">
        <v>1</v>
      </c>
      <c r="M391" s="726">
        <f t="shared" si="12"/>
        <v>12.35336844016706</v>
      </c>
      <c r="N391" s="727">
        <f t="shared" si="13"/>
        <v>12.35336844016706</v>
      </c>
      <c r="O391" s="714" t="s">
        <v>498</v>
      </c>
      <c r="P391" s="721" t="s">
        <v>1537</v>
      </c>
      <c r="R391" s="714">
        <v>48.9</v>
      </c>
      <c r="S391" s="714">
        <v>10374</v>
      </c>
    </row>
    <row r="392" spans="1:19">
      <c r="A392" s="721" t="s">
        <v>594</v>
      </c>
      <c r="B392" s="714">
        <v>2008</v>
      </c>
      <c r="D392" s="722" t="s">
        <v>593</v>
      </c>
      <c r="E392" s="722" t="s">
        <v>333</v>
      </c>
      <c r="F392" s="714" t="s">
        <v>705</v>
      </c>
      <c r="G392" s="723" t="s">
        <v>1535</v>
      </c>
      <c r="H392" s="714" t="s">
        <v>1536</v>
      </c>
      <c r="I392" s="714" t="s">
        <v>402</v>
      </c>
      <c r="J392" s="724">
        <v>1</v>
      </c>
      <c r="K392" s="725">
        <v>35.827129108407476</v>
      </c>
      <c r="L392" s="725">
        <v>1</v>
      </c>
      <c r="M392" s="726">
        <f t="shared" si="12"/>
        <v>35.827129108407476</v>
      </c>
      <c r="N392" s="727">
        <f t="shared" si="13"/>
        <v>35.827129108407476</v>
      </c>
      <c r="O392" s="714" t="s">
        <v>498</v>
      </c>
      <c r="P392" s="721" t="s">
        <v>1537</v>
      </c>
      <c r="R392" s="714">
        <v>48.9</v>
      </c>
      <c r="S392" s="714">
        <v>10374</v>
      </c>
    </row>
    <row r="393" spans="1:19">
      <c r="A393" s="721" t="s">
        <v>594</v>
      </c>
      <c r="B393" s="714">
        <v>2008</v>
      </c>
      <c r="D393" s="722" t="s">
        <v>594</v>
      </c>
      <c r="E393" s="722" t="s">
        <v>1500</v>
      </c>
      <c r="F393" s="714" t="s">
        <v>705</v>
      </c>
      <c r="G393" s="723" t="s">
        <v>1535</v>
      </c>
      <c r="H393" s="714" t="s">
        <v>1536</v>
      </c>
      <c r="I393" s="714" t="s">
        <v>1484</v>
      </c>
      <c r="J393" s="724">
        <v>3</v>
      </c>
      <c r="K393" s="725">
        <v>22.51679680406755</v>
      </c>
      <c r="L393" s="725">
        <v>1</v>
      </c>
      <c r="M393" s="726">
        <f t="shared" si="12"/>
        <v>22.51679680406755</v>
      </c>
      <c r="N393" s="727">
        <f t="shared" si="13"/>
        <v>7.5055989346891829</v>
      </c>
      <c r="O393" s="714" t="s">
        <v>498</v>
      </c>
      <c r="P393" s="721" t="s">
        <v>1537</v>
      </c>
      <c r="R393" s="714">
        <v>48.9</v>
      </c>
      <c r="S393" s="714">
        <v>10374</v>
      </c>
    </row>
    <row r="394" spans="1:19">
      <c r="A394" s="721" t="s">
        <v>594</v>
      </c>
      <c r="B394" s="714">
        <v>2008</v>
      </c>
      <c r="D394" s="722" t="s">
        <v>594</v>
      </c>
      <c r="E394" s="722" t="s">
        <v>1486</v>
      </c>
      <c r="F394" s="714" t="s">
        <v>705</v>
      </c>
      <c r="G394" s="723" t="s">
        <v>1535</v>
      </c>
      <c r="H394" s="714" t="s">
        <v>1536</v>
      </c>
      <c r="I394" s="714" t="s">
        <v>1484</v>
      </c>
      <c r="J394" s="724">
        <v>1</v>
      </c>
      <c r="K394" s="725">
        <v>11.07681133103323</v>
      </c>
      <c r="L394" s="725">
        <v>1</v>
      </c>
      <c r="M394" s="726">
        <f t="shared" si="12"/>
        <v>11.07681133103323</v>
      </c>
      <c r="N394" s="727">
        <f t="shared" si="13"/>
        <v>11.07681133103323</v>
      </c>
      <c r="O394" s="714" t="s">
        <v>498</v>
      </c>
      <c r="P394" s="721" t="s">
        <v>1537</v>
      </c>
      <c r="R394" s="714">
        <v>48.9</v>
      </c>
      <c r="S394" s="714">
        <v>10374</v>
      </c>
    </row>
    <row r="395" spans="1:19">
      <c r="A395" s="721" t="s">
        <v>594</v>
      </c>
      <c r="B395" s="714">
        <v>2008</v>
      </c>
      <c r="D395" s="722" t="s">
        <v>593</v>
      </c>
      <c r="E395" s="722" t="s">
        <v>333</v>
      </c>
      <c r="F395" s="714" t="s">
        <v>705</v>
      </c>
      <c r="G395" s="723" t="s">
        <v>1535</v>
      </c>
      <c r="H395" s="714" t="s">
        <v>1536</v>
      </c>
      <c r="I395" s="714" t="s">
        <v>402</v>
      </c>
      <c r="J395" s="724">
        <v>1</v>
      </c>
      <c r="K395" s="725">
        <v>39.113855093517337</v>
      </c>
      <c r="L395" s="725">
        <v>1</v>
      </c>
      <c r="M395" s="726">
        <f t="shared" si="12"/>
        <v>39.113855093517337</v>
      </c>
      <c r="N395" s="727">
        <f t="shared" si="13"/>
        <v>39.113855093517337</v>
      </c>
      <c r="O395" s="714" t="s">
        <v>498</v>
      </c>
      <c r="P395" s="721" t="s">
        <v>1537</v>
      </c>
      <c r="R395" s="714">
        <v>48.9</v>
      </c>
      <c r="S395" s="714">
        <v>10374</v>
      </c>
    </row>
    <row r="396" spans="1:19">
      <c r="A396" s="721" t="s">
        <v>594</v>
      </c>
      <c r="B396" s="714">
        <v>2008</v>
      </c>
      <c r="D396" s="722" t="s">
        <v>593</v>
      </c>
      <c r="E396" s="722" t="s">
        <v>333</v>
      </c>
      <c r="F396" s="714" t="s">
        <v>705</v>
      </c>
      <c r="G396" s="723" t="s">
        <v>1535</v>
      </c>
      <c r="H396" s="714" t="s">
        <v>1536</v>
      </c>
      <c r="I396" s="714" t="s">
        <v>402</v>
      </c>
      <c r="J396" s="724">
        <v>1</v>
      </c>
      <c r="K396" s="725">
        <v>41.792264390775372</v>
      </c>
      <c r="L396" s="725">
        <v>1</v>
      </c>
      <c r="M396" s="726">
        <f t="shared" si="12"/>
        <v>41.792264390775372</v>
      </c>
      <c r="N396" s="727">
        <f t="shared" si="13"/>
        <v>41.792264390775372</v>
      </c>
      <c r="O396" s="714" t="s">
        <v>498</v>
      </c>
      <c r="P396" s="721" t="s">
        <v>1537</v>
      </c>
      <c r="R396" s="714">
        <v>48.9</v>
      </c>
      <c r="S396" s="714">
        <v>10374</v>
      </c>
    </row>
    <row r="397" spans="1:19">
      <c r="A397" s="721" t="s">
        <v>594</v>
      </c>
      <c r="B397" s="714">
        <v>2008</v>
      </c>
      <c r="D397" s="722" t="s">
        <v>594</v>
      </c>
      <c r="E397" s="715" t="s">
        <v>1518</v>
      </c>
      <c r="F397" s="714" t="s">
        <v>705</v>
      </c>
      <c r="G397" s="723" t="s">
        <v>1535</v>
      </c>
      <c r="H397" s="714" t="s">
        <v>1536</v>
      </c>
      <c r="I397" s="714" t="s">
        <v>1484</v>
      </c>
      <c r="J397" s="724">
        <v>1</v>
      </c>
      <c r="K397" s="725">
        <v>13.497366987470491</v>
      </c>
      <c r="L397" s="725">
        <v>1</v>
      </c>
      <c r="M397" s="726">
        <f t="shared" si="12"/>
        <v>13.497366987470491</v>
      </c>
      <c r="N397" s="727">
        <f t="shared" si="13"/>
        <v>13.497366987470491</v>
      </c>
      <c r="O397" s="714" t="s">
        <v>498</v>
      </c>
      <c r="P397" s="721" t="s">
        <v>1537</v>
      </c>
      <c r="R397" s="714">
        <v>48.9</v>
      </c>
      <c r="S397" s="714">
        <v>10374</v>
      </c>
    </row>
    <row r="398" spans="1:19">
      <c r="A398" s="721" t="s">
        <v>594</v>
      </c>
      <c r="B398" s="714">
        <v>2008</v>
      </c>
      <c r="D398" s="722" t="s">
        <v>593</v>
      </c>
      <c r="E398" s="722" t="s">
        <v>333</v>
      </c>
      <c r="F398" s="714" t="s">
        <v>705</v>
      </c>
      <c r="G398" s="723" t="s">
        <v>1535</v>
      </c>
      <c r="H398" s="714" t="s">
        <v>1536</v>
      </c>
      <c r="I398" s="714" t="s">
        <v>402</v>
      </c>
      <c r="J398" s="724">
        <v>1</v>
      </c>
      <c r="K398" s="725">
        <v>35.818049754857448</v>
      </c>
      <c r="L398" s="725">
        <v>1</v>
      </c>
      <c r="M398" s="726">
        <f t="shared" si="12"/>
        <v>35.818049754857448</v>
      </c>
      <c r="N398" s="727">
        <f t="shared" si="13"/>
        <v>35.818049754857448</v>
      </c>
      <c r="O398" s="714" t="s">
        <v>498</v>
      </c>
      <c r="P398" s="721" t="s">
        <v>1537</v>
      </c>
      <c r="R398" s="714">
        <v>48.9</v>
      </c>
      <c r="S398" s="714">
        <v>10374</v>
      </c>
    </row>
    <row r="399" spans="1:19">
      <c r="A399" s="721" t="s">
        <v>594</v>
      </c>
      <c r="B399" s="714">
        <v>2008</v>
      </c>
      <c r="D399" s="722" t="s">
        <v>594</v>
      </c>
      <c r="E399" s="722" t="s">
        <v>1539</v>
      </c>
      <c r="F399" s="714" t="s">
        <v>705</v>
      </c>
      <c r="G399" s="723" t="s">
        <v>1535</v>
      </c>
      <c r="H399" s="714" t="s">
        <v>1536</v>
      </c>
      <c r="I399" s="714" t="s">
        <v>1484</v>
      </c>
      <c r="J399" s="724">
        <v>1</v>
      </c>
      <c r="K399" s="725">
        <v>12.084619575086252</v>
      </c>
      <c r="L399" s="725">
        <v>1</v>
      </c>
      <c r="M399" s="726">
        <f t="shared" si="12"/>
        <v>12.084619575086252</v>
      </c>
      <c r="N399" s="727">
        <f t="shared" si="13"/>
        <v>12.084619575086252</v>
      </c>
      <c r="O399" s="714" t="s">
        <v>498</v>
      </c>
      <c r="P399" s="721" t="s">
        <v>1537</v>
      </c>
      <c r="R399" s="714">
        <v>48.9</v>
      </c>
      <c r="S399" s="714">
        <v>10374</v>
      </c>
    </row>
    <row r="400" spans="1:19">
      <c r="A400" s="721" t="s">
        <v>594</v>
      </c>
      <c r="B400" s="714">
        <v>2008</v>
      </c>
      <c r="D400" s="722" t="s">
        <v>1538</v>
      </c>
      <c r="E400" s="722" t="s">
        <v>732</v>
      </c>
      <c r="F400" s="714" t="s">
        <v>705</v>
      </c>
      <c r="G400" s="723" t="s">
        <v>1535</v>
      </c>
      <c r="H400" s="714" t="s">
        <v>1536</v>
      </c>
      <c r="I400" s="714" t="s">
        <v>402</v>
      </c>
      <c r="J400" s="724">
        <v>1</v>
      </c>
      <c r="K400" s="725">
        <v>7.1817686580715447</v>
      </c>
      <c r="L400" s="725">
        <v>1</v>
      </c>
      <c r="M400" s="726">
        <f t="shared" si="12"/>
        <v>7.1817686580715447</v>
      </c>
      <c r="N400" s="727">
        <f t="shared" si="13"/>
        <v>7.1817686580715447</v>
      </c>
      <c r="O400" s="714" t="s">
        <v>498</v>
      </c>
      <c r="P400" s="721" t="s">
        <v>1537</v>
      </c>
      <c r="R400" s="714">
        <v>48.9</v>
      </c>
      <c r="S400" s="714">
        <v>10374</v>
      </c>
    </row>
    <row r="401" spans="1:19">
      <c r="A401" s="721" t="s">
        <v>594</v>
      </c>
      <c r="B401" s="714">
        <v>2008</v>
      </c>
      <c r="D401" s="722" t="s">
        <v>593</v>
      </c>
      <c r="E401" s="722" t="s">
        <v>333</v>
      </c>
      <c r="F401" s="714" t="s">
        <v>705</v>
      </c>
      <c r="G401" s="723" t="s">
        <v>1535</v>
      </c>
      <c r="H401" s="714" t="s">
        <v>1536</v>
      </c>
      <c r="I401" s="714" t="s">
        <v>402</v>
      </c>
      <c r="J401" s="724">
        <v>1</v>
      </c>
      <c r="K401" s="725">
        <v>41.792264390775372</v>
      </c>
      <c r="L401" s="725">
        <v>1</v>
      </c>
      <c r="M401" s="726">
        <f t="shared" si="12"/>
        <v>41.792264390775372</v>
      </c>
      <c r="N401" s="727">
        <f t="shared" si="13"/>
        <v>41.792264390775372</v>
      </c>
      <c r="O401" s="714" t="s">
        <v>498</v>
      </c>
      <c r="P401" s="721" t="s">
        <v>1537</v>
      </c>
      <c r="R401" s="714">
        <v>48.9</v>
      </c>
      <c r="S401" s="714">
        <v>10374</v>
      </c>
    </row>
    <row r="402" spans="1:19">
      <c r="A402" s="721" t="s">
        <v>594</v>
      </c>
      <c r="B402" s="714">
        <v>2008</v>
      </c>
      <c r="D402" s="722" t="s">
        <v>594</v>
      </c>
      <c r="E402" s="715" t="s">
        <v>1518</v>
      </c>
      <c r="F402" s="714" t="s">
        <v>705</v>
      </c>
      <c r="G402" s="723" t="s">
        <v>1535</v>
      </c>
      <c r="H402" s="714" t="s">
        <v>1536</v>
      </c>
      <c r="I402" s="714" t="s">
        <v>1484</v>
      </c>
      <c r="J402" s="724">
        <v>1</v>
      </c>
      <c r="K402" s="725">
        <v>13.497366987470491</v>
      </c>
      <c r="L402" s="725">
        <v>1</v>
      </c>
      <c r="M402" s="726">
        <f t="shared" si="12"/>
        <v>13.497366987470491</v>
      </c>
      <c r="N402" s="727">
        <f t="shared" si="13"/>
        <v>13.497366987470491</v>
      </c>
      <c r="O402" s="714" t="s">
        <v>498</v>
      </c>
      <c r="P402" s="721" t="s">
        <v>1537</v>
      </c>
      <c r="R402" s="714">
        <v>48.9</v>
      </c>
      <c r="S402" s="714">
        <v>10374</v>
      </c>
    </row>
    <row r="403" spans="1:19">
      <c r="A403" s="721" t="s">
        <v>594</v>
      </c>
      <c r="B403" s="714">
        <v>2008</v>
      </c>
      <c r="D403" s="722" t="s">
        <v>593</v>
      </c>
      <c r="E403" s="722" t="s">
        <v>333</v>
      </c>
      <c r="F403" s="714" t="s">
        <v>705</v>
      </c>
      <c r="G403" s="723" t="s">
        <v>1535</v>
      </c>
      <c r="H403" s="714" t="s">
        <v>1536</v>
      </c>
      <c r="I403" s="714" t="s">
        <v>402</v>
      </c>
      <c r="J403" s="724">
        <v>1</v>
      </c>
      <c r="K403" s="725">
        <v>39.113855093517337</v>
      </c>
      <c r="L403" s="725">
        <v>1</v>
      </c>
      <c r="M403" s="726">
        <f t="shared" si="12"/>
        <v>39.113855093517337</v>
      </c>
      <c r="N403" s="727">
        <f t="shared" si="13"/>
        <v>39.113855093517337</v>
      </c>
      <c r="O403" s="714" t="s">
        <v>498</v>
      </c>
      <c r="P403" s="721" t="s">
        <v>1537</v>
      </c>
      <c r="R403" s="714">
        <v>48.9</v>
      </c>
      <c r="S403" s="714">
        <v>10374</v>
      </c>
    </row>
    <row r="404" spans="1:19">
      <c r="A404" s="721" t="s">
        <v>594</v>
      </c>
      <c r="B404" s="714">
        <v>2008</v>
      </c>
      <c r="D404" s="722" t="s">
        <v>594</v>
      </c>
      <c r="E404" s="722" t="s">
        <v>1486</v>
      </c>
      <c r="F404" s="714" t="s">
        <v>705</v>
      </c>
      <c r="G404" s="723" t="s">
        <v>1535</v>
      </c>
      <c r="H404" s="714" t="s">
        <v>1536</v>
      </c>
      <c r="I404" s="714" t="s">
        <v>1484</v>
      </c>
      <c r="J404" s="724">
        <v>1</v>
      </c>
      <c r="K404" s="725">
        <v>13.513709823860539</v>
      </c>
      <c r="L404" s="725">
        <v>1</v>
      </c>
      <c r="M404" s="726">
        <f t="shared" si="12"/>
        <v>13.513709823860539</v>
      </c>
      <c r="N404" s="727">
        <f t="shared" si="13"/>
        <v>13.513709823860539</v>
      </c>
      <c r="O404" s="714" t="s">
        <v>498</v>
      </c>
      <c r="P404" s="721" t="s">
        <v>1537</v>
      </c>
      <c r="R404" s="714">
        <v>48.9</v>
      </c>
      <c r="S404" s="714">
        <v>10374</v>
      </c>
    </row>
    <row r="405" spans="1:19">
      <c r="A405" s="721" t="s">
        <v>594</v>
      </c>
      <c r="B405" s="714">
        <v>2008</v>
      </c>
      <c r="D405" s="722" t="s">
        <v>593</v>
      </c>
      <c r="E405" s="722" t="s">
        <v>333</v>
      </c>
      <c r="F405" s="714" t="s">
        <v>705</v>
      </c>
      <c r="G405" s="723" t="s">
        <v>1535</v>
      </c>
      <c r="H405" s="714" t="s">
        <v>1536</v>
      </c>
      <c r="I405" s="714" t="s">
        <v>402</v>
      </c>
      <c r="J405" s="724">
        <v>1</v>
      </c>
      <c r="K405" s="725">
        <v>35.818049754857448</v>
      </c>
      <c r="L405" s="725">
        <v>1</v>
      </c>
      <c r="M405" s="726">
        <f t="shared" si="12"/>
        <v>35.818049754857448</v>
      </c>
      <c r="N405" s="727">
        <f t="shared" si="13"/>
        <v>35.818049754857448</v>
      </c>
      <c r="O405" s="714" t="s">
        <v>498</v>
      </c>
      <c r="P405" s="721" t="s">
        <v>1537</v>
      </c>
      <c r="R405" s="714">
        <v>48.9</v>
      </c>
      <c r="S405" s="714">
        <v>10374</v>
      </c>
    </row>
    <row r="406" spans="1:19">
      <c r="A406" s="721" t="s">
        <v>594</v>
      </c>
      <c r="B406" s="714">
        <v>2008</v>
      </c>
      <c r="D406" s="722" t="s">
        <v>594</v>
      </c>
      <c r="E406" s="722" t="s">
        <v>1539</v>
      </c>
      <c r="F406" s="714" t="s">
        <v>705</v>
      </c>
      <c r="G406" s="723" t="s">
        <v>1535</v>
      </c>
      <c r="H406" s="714" t="s">
        <v>1536</v>
      </c>
      <c r="I406" s="714" t="s">
        <v>1484</v>
      </c>
      <c r="J406" s="724">
        <v>1</v>
      </c>
      <c r="K406" s="725">
        <v>12.084619575086252</v>
      </c>
      <c r="L406" s="725">
        <v>1</v>
      </c>
      <c r="M406" s="726">
        <f t="shared" si="12"/>
        <v>12.084619575086252</v>
      </c>
      <c r="N406" s="727">
        <f t="shared" si="13"/>
        <v>12.084619575086252</v>
      </c>
      <c r="O406" s="714" t="s">
        <v>498</v>
      </c>
      <c r="P406" s="721" t="s">
        <v>1537</v>
      </c>
      <c r="R406" s="714">
        <v>48.9</v>
      </c>
      <c r="S406" s="714">
        <v>10374</v>
      </c>
    </row>
    <row r="407" spans="1:19">
      <c r="A407" s="721" t="s">
        <v>594</v>
      </c>
      <c r="B407" s="714">
        <v>2008</v>
      </c>
      <c r="D407" s="722" t="s">
        <v>1540</v>
      </c>
      <c r="E407" s="722" t="s">
        <v>1541</v>
      </c>
      <c r="F407" s="714" t="s">
        <v>705</v>
      </c>
      <c r="G407" s="723" t="s">
        <v>1535</v>
      </c>
      <c r="H407" s="714" t="s">
        <v>1536</v>
      </c>
      <c r="I407" s="714" t="s">
        <v>1484</v>
      </c>
      <c r="J407" s="724">
        <v>1</v>
      </c>
      <c r="K407" s="725">
        <v>12.68022516796804</v>
      </c>
      <c r="L407" s="725">
        <v>1</v>
      </c>
      <c r="M407" s="726">
        <f t="shared" si="12"/>
        <v>12.68022516796804</v>
      </c>
      <c r="N407" s="727">
        <f t="shared" si="13"/>
        <v>12.68022516796804</v>
      </c>
      <c r="O407" s="714" t="s">
        <v>498</v>
      </c>
      <c r="P407" s="721" t="s">
        <v>1537</v>
      </c>
      <c r="R407" s="714">
        <v>48.9</v>
      </c>
      <c r="S407" s="714">
        <v>10374</v>
      </c>
    </row>
    <row r="408" spans="1:19">
      <c r="A408" s="721" t="s">
        <v>594</v>
      </c>
      <c r="B408" s="714">
        <v>2008</v>
      </c>
      <c r="D408" s="722" t="s">
        <v>593</v>
      </c>
      <c r="E408" s="722" t="s">
        <v>333</v>
      </c>
      <c r="F408" s="714" t="s">
        <v>705</v>
      </c>
      <c r="G408" s="723" t="s">
        <v>1535</v>
      </c>
      <c r="H408" s="714" t="s">
        <v>1536</v>
      </c>
      <c r="I408" s="714" t="s">
        <v>402</v>
      </c>
      <c r="J408" s="724">
        <v>1</v>
      </c>
      <c r="K408" s="725">
        <v>39.113855093517337</v>
      </c>
      <c r="L408" s="725">
        <v>1</v>
      </c>
      <c r="M408" s="726">
        <f t="shared" si="12"/>
        <v>39.113855093517337</v>
      </c>
      <c r="N408" s="727">
        <f t="shared" si="13"/>
        <v>39.113855093517337</v>
      </c>
      <c r="O408" s="714" t="s">
        <v>498</v>
      </c>
      <c r="P408" s="721" t="s">
        <v>1537</v>
      </c>
      <c r="R408" s="714">
        <v>48.9</v>
      </c>
      <c r="S408" s="714">
        <v>10374</v>
      </c>
    </row>
    <row r="409" spans="1:19">
      <c r="A409" s="721" t="s">
        <v>594</v>
      </c>
      <c r="B409" s="714">
        <v>2008</v>
      </c>
      <c r="D409" s="722" t="s">
        <v>594</v>
      </c>
      <c r="E409" s="722" t="s">
        <v>1486</v>
      </c>
      <c r="F409" s="714" t="s">
        <v>705</v>
      </c>
      <c r="G409" s="723" t="s">
        <v>1535</v>
      </c>
      <c r="H409" s="714" t="s">
        <v>1536</v>
      </c>
      <c r="I409" s="714" t="s">
        <v>1484</v>
      </c>
      <c r="J409" s="724">
        <v>1</v>
      </c>
      <c r="K409" s="725">
        <v>13.640820773560922</v>
      </c>
      <c r="L409" s="725">
        <v>1</v>
      </c>
      <c r="M409" s="726">
        <f t="shared" si="12"/>
        <v>13.640820773560922</v>
      </c>
      <c r="N409" s="727">
        <f t="shared" si="13"/>
        <v>13.640820773560922</v>
      </c>
      <c r="O409" s="714" t="s">
        <v>498</v>
      </c>
      <c r="P409" s="721" t="s">
        <v>1537</v>
      </c>
      <c r="R409" s="714">
        <v>48.9</v>
      </c>
      <c r="S409" s="714">
        <v>10374</v>
      </c>
    </row>
    <row r="410" spans="1:19">
      <c r="A410" s="721" t="s">
        <v>594</v>
      </c>
      <c r="B410" s="714">
        <v>2008</v>
      </c>
      <c r="D410" s="722" t="s">
        <v>593</v>
      </c>
      <c r="E410" s="722" t="s">
        <v>333</v>
      </c>
      <c r="F410" s="714" t="s">
        <v>705</v>
      </c>
      <c r="G410" s="723" t="s">
        <v>1535</v>
      </c>
      <c r="H410" s="714" t="s">
        <v>1536</v>
      </c>
      <c r="I410" s="714" t="s">
        <v>402</v>
      </c>
      <c r="J410" s="724">
        <v>1</v>
      </c>
      <c r="K410" s="725">
        <v>33.270383148719809</v>
      </c>
      <c r="L410" s="725">
        <v>1</v>
      </c>
      <c r="M410" s="726">
        <f t="shared" si="12"/>
        <v>33.270383148719809</v>
      </c>
      <c r="N410" s="727">
        <f t="shared" si="13"/>
        <v>33.270383148719809</v>
      </c>
      <c r="O410" s="714" t="s">
        <v>498</v>
      </c>
      <c r="P410" s="721" t="s">
        <v>1537</v>
      </c>
      <c r="R410" s="714">
        <v>48.9</v>
      </c>
      <c r="S410" s="714">
        <v>10374</v>
      </c>
    </row>
    <row r="411" spans="1:19">
      <c r="A411" s="721" t="s">
        <v>594</v>
      </c>
      <c r="B411" s="714">
        <v>2008</v>
      </c>
      <c r="D411" s="722" t="s">
        <v>594</v>
      </c>
      <c r="E411" s="722" t="s">
        <v>1486</v>
      </c>
      <c r="F411" s="714" t="s">
        <v>705</v>
      </c>
      <c r="G411" s="723" t="s">
        <v>1535</v>
      </c>
      <c r="H411" s="714" t="s">
        <v>1536</v>
      </c>
      <c r="I411" s="714" t="s">
        <v>1484</v>
      </c>
      <c r="J411" s="724">
        <v>1</v>
      </c>
      <c r="K411" s="725">
        <v>10.254221899400761</v>
      </c>
      <c r="L411" s="725">
        <v>1</v>
      </c>
      <c r="M411" s="726">
        <f t="shared" si="12"/>
        <v>10.254221899400761</v>
      </c>
      <c r="N411" s="727">
        <f t="shared" si="13"/>
        <v>10.254221899400761</v>
      </c>
      <c r="O411" s="714" t="s">
        <v>498</v>
      </c>
      <c r="P411" s="721" t="s">
        <v>1537</v>
      </c>
      <c r="R411" s="714">
        <v>48.9</v>
      </c>
      <c r="S411" s="714">
        <v>10374</v>
      </c>
    </row>
    <row r="412" spans="1:19">
      <c r="A412" s="721" t="s">
        <v>594</v>
      </c>
      <c r="B412" s="714">
        <v>2008</v>
      </c>
      <c r="D412" s="722" t="s">
        <v>593</v>
      </c>
      <c r="E412" s="722" t="s">
        <v>333</v>
      </c>
      <c r="F412" s="714" t="s">
        <v>705</v>
      </c>
      <c r="G412" s="723" t="s">
        <v>1535</v>
      </c>
      <c r="H412" s="714" t="s">
        <v>1536</v>
      </c>
      <c r="I412" s="714" t="s">
        <v>402</v>
      </c>
      <c r="J412" s="724">
        <v>1</v>
      </c>
      <c r="K412" s="725">
        <v>32.491374614127473</v>
      </c>
      <c r="L412" s="725">
        <v>1</v>
      </c>
      <c r="M412" s="726">
        <f t="shared" si="12"/>
        <v>32.491374614127473</v>
      </c>
      <c r="N412" s="727">
        <f t="shared" si="13"/>
        <v>32.491374614127473</v>
      </c>
      <c r="O412" s="714" t="s">
        <v>498</v>
      </c>
      <c r="P412" s="721" t="s">
        <v>1537</v>
      </c>
      <c r="R412" s="714">
        <v>48.9</v>
      </c>
      <c r="S412" s="714">
        <v>10374</v>
      </c>
    </row>
    <row r="413" spans="1:19">
      <c r="A413" s="721" t="s">
        <v>594</v>
      </c>
      <c r="B413" s="714">
        <v>2008</v>
      </c>
      <c r="D413" s="722" t="s">
        <v>1538</v>
      </c>
      <c r="E413" s="722" t="s">
        <v>732</v>
      </c>
      <c r="F413" s="714" t="s">
        <v>705</v>
      </c>
      <c r="G413" s="723" t="s">
        <v>1535</v>
      </c>
      <c r="H413" s="714" t="s">
        <v>1536</v>
      </c>
      <c r="I413" s="714" t="s">
        <v>402</v>
      </c>
      <c r="J413" s="724">
        <v>1</v>
      </c>
      <c r="K413" s="725">
        <v>5.9832939894679491</v>
      </c>
      <c r="L413" s="725">
        <v>1</v>
      </c>
      <c r="M413" s="726">
        <f t="shared" si="12"/>
        <v>5.9832939894679491</v>
      </c>
      <c r="N413" s="727">
        <f t="shared" si="13"/>
        <v>5.9832939894679491</v>
      </c>
      <c r="O413" s="714" t="s">
        <v>498</v>
      </c>
      <c r="P413" s="721" t="s">
        <v>1537</v>
      </c>
      <c r="R413" s="714">
        <v>48.9</v>
      </c>
      <c r="S413" s="714">
        <v>10374</v>
      </c>
    </row>
    <row r="414" spans="1:19">
      <c r="A414" s="721" t="s">
        <v>594</v>
      </c>
      <c r="B414" s="714">
        <v>2008</v>
      </c>
      <c r="D414" s="722" t="s">
        <v>593</v>
      </c>
      <c r="E414" s="722" t="s">
        <v>333</v>
      </c>
      <c r="F414" s="714" t="s">
        <v>705</v>
      </c>
      <c r="G414" s="723" t="s">
        <v>1535</v>
      </c>
      <c r="H414" s="714" t="s">
        <v>1536</v>
      </c>
      <c r="I414" s="714" t="s">
        <v>402</v>
      </c>
      <c r="J414" s="724">
        <v>1</v>
      </c>
      <c r="K414" s="725">
        <v>29.026693299437078</v>
      </c>
      <c r="L414" s="725">
        <v>1</v>
      </c>
      <c r="M414" s="726">
        <f t="shared" si="12"/>
        <v>29.026693299437078</v>
      </c>
      <c r="N414" s="727">
        <f t="shared" si="13"/>
        <v>29.026693299437078</v>
      </c>
      <c r="O414" s="714" t="s">
        <v>498</v>
      </c>
      <c r="P414" s="721" t="s">
        <v>1537</v>
      </c>
      <c r="R414" s="714">
        <v>48.9</v>
      </c>
      <c r="S414" s="714">
        <v>10374</v>
      </c>
    </row>
    <row r="415" spans="1:19">
      <c r="A415" s="721" t="s">
        <v>594</v>
      </c>
      <c r="B415" s="714">
        <v>2008</v>
      </c>
      <c r="D415" s="722" t="s">
        <v>1540</v>
      </c>
      <c r="E415" s="722" t="s">
        <v>1541</v>
      </c>
      <c r="F415" s="714" t="s">
        <v>705</v>
      </c>
      <c r="G415" s="723" t="s">
        <v>1535</v>
      </c>
      <c r="H415" s="714" t="s">
        <v>1536</v>
      </c>
      <c r="I415" s="714" t="s">
        <v>1484</v>
      </c>
      <c r="J415" s="724">
        <v>1</v>
      </c>
      <c r="K415" s="725">
        <v>11.975667332485926</v>
      </c>
      <c r="L415" s="725">
        <v>1</v>
      </c>
      <c r="M415" s="726">
        <f t="shared" si="12"/>
        <v>11.975667332485926</v>
      </c>
      <c r="N415" s="727">
        <f t="shared" si="13"/>
        <v>11.975667332485926</v>
      </c>
      <c r="O415" s="714" t="s">
        <v>498</v>
      </c>
      <c r="P415" s="721" t="s">
        <v>1537</v>
      </c>
      <c r="R415" s="714">
        <v>48.9</v>
      </c>
      <c r="S415" s="714">
        <v>10374</v>
      </c>
    </row>
    <row r="416" spans="1:19">
      <c r="A416" s="721" t="s">
        <v>594</v>
      </c>
      <c r="B416" s="714">
        <v>2008</v>
      </c>
      <c r="D416" s="722" t="s">
        <v>593</v>
      </c>
      <c r="E416" s="722" t="s">
        <v>333</v>
      </c>
      <c r="F416" s="714" t="s">
        <v>705</v>
      </c>
      <c r="G416" s="723" t="s">
        <v>1535</v>
      </c>
      <c r="H416" s="714" t="s">
        <v>1536</v>
      </c>
      <c r="I416" s="714" t="s">
        <v>402</v>
      </c>
      <c r="J416" s="724">
        <v>1</v>
      </c>
      <c r="K416" s="725">
        <v>33.270383148719809</v>
      </c>
      <c r="L416" s="725">
        <v>1</v>
      </c>
      <c r="M416" s="726">
        <f t="shared" si="12"/>
        <v>33.270383148719809</v>
      </c>
      <c r="N416" s="727">
        <f t="shared" si="13"/>
        <v>33.270383148719809</v>
      </c>
      <c r="O416" s="714" t="s">
        <v>498</v>
      </c>
      <c r="P416" s="721" t="s">
        <v>1537</v>
      </c>
      <c r="R416" s="714">
        <v>48.9</v>
      </c>
      <c r="S416" s="714">
        <v>10374</v>
      </c>
    </row>
    <row r="417" spans="1:19">
      <c r="A417" s="721" t="s">
        <v>594</v>
      </c>
      <c r="B417" s="714">
        <v>2008</v>
      </c>
      <c r="D417" s="722" t="s">
        <v>1542</v>
      </c>
      <c r="E417" s="722" t="s">
        <v>1497</v>
      </c>
      <c r="F417" s="714" t="s">
        <v>705</v>
      </c>
      <c r="G417" s="723" t="s">
        <v>1535</v>
      </c>
      <c r="H417" s="714" t="s">
        <v>1536</v>
      </c>
      <c r="I417" s="714" t="s">
        <v>1484</v>
      </c>
      <c r="J417" s="724">
        <v>1</v>
      </c>
      <c r="K417" s="725">
        <v>10.397675685491192</v>
      </c>
      <c r="L417" s="725">
        <v>1</v>
      </c>
      <c r="M417" s="726">
        <f t="shared" si="12"/>
        <v>10.397675685491192</v>
      </c>
      <c r="N417" s="727">
        <f t="shared" si="13"/>
        <v>10.397675685491192</v>
      </c>
      <c r="O417" s="714" t="s">
        <v>498</v>
      </c>
      <c r="P417" s="721" t="s">
        <v>1537</v>
      </c>
      <c r="R417" s="714">
        <v>48.9</v>
      </c>
      <c r="S417" s="714">
        <v>10374</v>
      </c>
    </row>
    <row r="418" spans="1:19">
      <c r="A418" s="721" t="s">
        <v>594</v>
      </c>
      <c r="B418" s="714">
        <v>2008</v>
      </c>
      <c r="D418" s="722" t="s">
        <v>593</v>
      </c>
      <c r="E418" s="722" t="s">
        <v>333</v>
      </c>
      <c r="F418" s="714" t="s">
        <v>705</v>
      </c>
      <c r="G418" s="723" t="s">
        <v>1535</v>
      </c>
      <c r="H418" s="714" t="s">
        <v>1536</v>
      </c>
      <c r="I418" s="714" t="s">
        <v>402</v>
      </c>
      <c r="J418" s="724">
        <v>1</v>
      </c>
      <c r="K418" s="725">
        <v>31.405483929544214</v>
      </c>
      <c r="L418" s="725">
        <v>1</v>
      </c>
      <c r="M418" s="726">
        <f t="shared" si="12"/>
        <v>31.405483929544214</v>
      </c>
      <c r="N418" s="727">
        <f t="shared" si="13"/>
        <v>31.405483929544214</v>
      </c>
      <c r="O418" s="714" t="s">
        <v>498</v>
      </c>
      <c r="P418" s="721" t="s">
        <v>1537</v>
      </c>
      <c r="R418" s="714">
        <v>48.9</v>
      </c>
      <c r="S418" s="714">
        <v>10374</v>
      </c>
    </row>
    <row r="419" spans="1:19">
      <c r="A419" s="721" t="s">
        <v>594</v>
      </c>
      <c r="B419" s="714">
        <v>2008</v>
      </c>
      <c r="D419" s="722" t="s">
        <v>1540</v>
      </c>
      <c r="E419" s="722" t="s">
        <v>1541</v>
      </c>
      <c r="F419" s="714" t="s">
        <v>705</v>
      </c>
      <c r="G419" s="723" t="s">
        <v>1535</v>
      </c>
      <c r="H419" s="714" t="s">
        <v>1536</v>
      </c>
      <c r="I419" s="714" t="s">
        <v>1484</v>
      </c>
      <c r="J419" s="724">
        <v>1</v>
      </c>
      <c r="K419" s="725">
        <v>10.595605592881785</v>
      </c>
      <c r="L419" s="725">
        <v>1</v>
      </c>
      <c r="M419" s="726">
        <f t="shared" si="12"/>
        <v>10.595605592881785</v>
      </c>
      <c r="N419" s="727">
        <f t="shared" si="13"/>
        <v>10.595605592881785</v>
      </c>
      <c r="O419" s="714" t="s">
        <v>498</v>
      </c>
      <c r="P419" s="721" t="s">
        <v>1537</v>
      </c>
      <c r="R419" s="714">
        <v>48.9</v>
      </c>
      <c r="S419" s="714">
        <v>10374</v>
      </c>
    </row>
    <row r="420" spans="1:19">
      <c r="A420" s="721" t="s">
        <v>594</v>
      </c>
      <c r="B420" s="714">
        <v>2008</v>
      </c>
      <c r="D420" s="722" t="s">
        <v>593</v>
      </c>
      <c r="E420" s="722" t="s">
        <v>333</v>
      </c>
      <c r="F420" s="714" t="s">
        <v>705</v>
      </c>
      <c r="G420" s="723" t="s">
        <v>1535</v>
      </c>
      <c r="H420" s="714" t="s">
        <v>1536</v>
      </c>
      <c r="I420" s="714" t="s">
        <v>402</v>
      </c>
      <c r="J420" s="724">
        <v>1</v>
      </c>
      <c r="K420" s="725">
        <v>32.51861267477755</v>
      </c>
      <c r="L420" s="725">
        <v>1</v>
      </c>
      <c r="M420" s="726">
        <f t="shared" si="12"/>
        <v>32.51861267477755</v>
      </c>
      <c r="N420" s="727">
        <f t="shared" si="13"/>
        <v>32.51861267477755</v>
      </c>
      <c r="O420" s="714" t="s">
        <v>498</v>
      </c>
      <c r="P420" s="721" t="s">
        <v>1537</v>
      </c>
      <c r="R420" s="714">
        <v>48.9</v>
      </c>
      <c r="S420" s="714">
        <v>10374</v>
      </c>
    </row>
    <row r="421" spans="1:19">
      <c r="A421" s="721" t="s">
        <v>594</v>
      </c>
      <c r="B421" s="714">
        <v>2008</v>
      </c>
      <c r="D421" s="722" t="s">
        <v>1540</v>
      </c>
      <c r="E421" s="722" t="s">
        <v>1541</v>
      </c>
      <c r="F421" s="714" t="s">
        <v>705</v>
      </c>
      <c r="G421" s="723" t="s">
        <v>1535</v>
      </c>
      <c r="H421" s="714" t="s">
        <v>1536</v>
      </c>
      <c r="I421" s="714" t="s">
        <v>1484</v>
      </c>
      <c r="J421" s="724">
        <v>1</v>
      </c>
      <c r="K421" s="725">
        <v>13.255856183039766</v>
      </c>
      <c r="L421" s="725">
        <v>1</v>
      </c>
      <c r="M421" s="726">
        <f t="shared" si="12"/>
        <v>13.255856183039766</v>
      </c>
      <c r="N421" s="727">
        <f t="shared" si="13"/>
        <v>13.255856183039766</v>
      </c>
      <c r="O421" s="714" t="s">
        <v>498</v>
      </c>
      <c r="P421" s="721" t="s">
        <v>1537</v>
      </c>
      <c r="R421" s="714">
        <v>48.9</v>
      </c>
      <c r="S421" s="714">
        <v>10374</v>
      </c>
    </row>
    <row r="422" spans="1:19">
      <c r="A422" s="721" t="s">
        <v>594</v>
      </c>
      <c r="B422" s="714">
        <v>2008</v>
      </c>
      <c r="D422" s="722" t="s">
        <v>593</v>
      </c>
      <c r="E422" s="722" t="s">
        <v>333</v>
      </c>
      <c r="F422" s="714" t="s">
        <v>705</v>
      </c>
      <c r="G422" s="723" t="s">
        <v>1535</v>
      </c>
      <c r="H422" s="714" t="s">
        <v>1536</v>
      </c>
      <c r="I422" s="714" t="s">
        <v>402</v>
      </c>
      <c r="J422" s="724">
        <v>1</v>
      </c>
      <c r="K422" s="725">
        <v>35.046304703105136</v>
      </c>
      <c r="L422" s="725">
        <v>1</v>
      </c>
      <c r="M422" s="726">
        <f t="shared" si="12"/>
        <v>35.046304703105136</v>
      </c>
      <c r="N422" s="727">
        <f t="shared" si="13"/>
        <v>35.046304703105136</v>
      </c>
      <c r="O422" s="714" t="s">
        <v>498</v>
      </c>
      <c r="P422" s="721" t="s">
        <v>1537</v>
      </c>
      <c r="R422" s="714">
        <v>48.9</v>
      </c>
      <c r="S422" s="714">
        <v>10374</v>
      </c>
    </row>
    <row r="423" spans="1:19">
      <c r="A423" s="721" t="s">
        <v>594</v>
      </c>
      <c r="B423" s="714">
        <v>2008</v>
      </c>
      <c r="D423" s="722" t="s">
        <v>1543</v>
      </c>
      <c r="E423" s="722" t="s">
        <v>732</v>
      </c>
      <c r="F423" s="714" t="s">
        <v>705</v>
      </c>
      <c r="G423" s="723" t="s">
        <v>1535</v>
      </c>
      <c r="H423" s="714" t="s">
        <v>1536</v>
      </c>
      <c r="I423" s="714" t="s">
        <v>402</v>
      </c>
      <c r="J423" s="724">
        <v>3</v>
      </c>
      <c r="K423" s="725">
        <v>24.060286907572181</v>
      </c>
      <c r="L423" s="725">
        <v>1</v>
      </c>
      <c r="M423" s="726">
        <f t="shared" si="12"/>
        <v>24.060286907572181</v>
      </c>
      <c r="N423" s="727">
        <f t="shared" si="13"/>
        <v>8.0200956358573929</v>
      </c>
      <c r="O423" s="714" t="s">
        <v>498</v>
      </c>
      <c r="P423" s="721" t="s">
        <v>1537</v>
      </c>
      <c r="R423" s="714">
        <v>48.9</v>
      </c>
      <c r="S423" s="714">
        <v>10374</v>
      </c>
    </row>
    <row r="424" spans="1:19">
      <c r="A424" s="721" t="s">
        <v>594</v>
      </c>
      <c r="B424" s="714">
        <v>2008</v>
      </c>
      <c r="D424" s="722" t="s">
        <v>593</v>
      </c>
      <c r="E424" s="722" t="s">
        <v>333</v>
      </c>
      <c r="F424" s="714" t="s">
        <v>705</v>
      </c>
      <c r="G424" s="723" t="s">
        <v>1535</v>
      </c>
      <c r="H424" s="714" t="s">
        <v>1536</v>
      </c>
      <c r="I424" s="714" t="s">
        <v>402</v>
      </c>
      <c r="J424" s="724">
        <v>1</v>
      </c>
      <c r="K424" s="725">
        <v>32.776466315598327</v>
      </c>
      <c r="L424" s="725">
        <v>1</v>
      </c>
      <c r="M424" s="726">
        <f t="shared" si="12"/>
        <v>32.776466315598327</v>
      </c>
      <c r="N424" s="727">
        <f t="shared" si="13"/>
        <v>32.776466315598327</v>
      </c>
      <c r="O424" s="714" t="s">
        <v>498</v>
      </c>
      <c r="P424" s="721" t="s">
        <v>1537</v>
      </c>
      <c r="R424" s="714">
        <v>48.9</v>
      </c>
      <c r="S424" s="714">
        <v>10374</v>
      </c>
    </row>
    <row r="425" spans="1:19">
      <c r="A425" s="721" t="s">
        <v>594</v>
      </c>
      <c r="B425" s="714">
        <v>2008</v>
      </c>
      <c r="D425" s="722" t="s">
        <v>1542</v>
      </c>
      <c r="E425" s="722" t="s">
        <v>1500</v>
      </c>
      <c r="F425" s="714" t="s">
        <v>705</v>
      </c>
      <c r="G425" s="723" t="s">
        <v>1535</v>
      </c>
      <c r="H425" s="714" t="s">
        <v>1536</v>
      </c>
      <c r="I425" s="714" t="s">
        <v>1484</v>
      </c>
      <c r="J425" s="724">
        <v>1</v>
      </c>
      <c r="K425" s="725">
        <v>8.3348465589250047</v>
      </c>
      <c r="L425" s="725">
        <v>1</v>
      </c>
      <c r="M425" s="726">
        <f t="shared" si="12"/>
        <v>8.3348465589250047</v>
      </c>
      <c r="N425" s="727">
        <f t="shared" si="13"/>
        <v>8.3348465589250047</v>
      </c>
      <c r="O425" s="714" t="s">
        <v>498</v>
      </c>
      <c r="P425" s="721" t="s">
        <v>1537</v>
      </c>
      <c r="R425" s="714">
        <v>48.9</v>
      </c>
      <c r="S425" s="714">
        <v>10374</v>
      </c>
    </row>
    <row r="426" spans="1:19">
      <c r="A426" s="721" t="s">
        <v>594</v>
      </c>
      <c r="B426" s="714">
        <v>2008</v>
      </c>
      <c r="D426" s="722" t="s">
        <v>593</v>
      </c>
      <c r="E426" s="722" t="s">
        <v>333</v>
      </c>
      <c r="F426" s="714" t="s">
        <v>705</v>
      </c>
      <c r="G426" s="723" t="s">
        <v>1535</v>
      </c>
      <c r="H426" s="714" t="s">
        <v>1536</v>
      </c>
      <c r="I426" s="714" t="s">
        <v>402</v>
      </c>
      <c r="J426" s="724">
        <v>1</v>
      </c>
      <c r="K426" s="725">
        <v>33.956782277101865</v>
      </c>
      <c r="L426" s="725">
        <v>1</v>
      </c>
      <c r="M426" s="726">
        <f t="shared" si="12"/>
        <v>33.956782277101865</v>
      </c>
      <c r="N426" s="727">
        <f t="shared" si="13"/>
        <v>33.956782277101865</v>
      </c>
      <c r="O426" s="714" t="s">
        <v>498</v>
      </c>
      <c r="P426" s="721" t="s">
        <v>1537</v>
      </c>
      <c r="R426" s="714">
        <v>48.9</v>
      </c>
      <c r="S426" s="714">
        <v>10374</v>
      </c>
    </row>
    <row r="427" spans="1:19">
      <c r="A427" s="721" t="s">
        <v>594</v>
      </c>
      <c r="B427" s="714">
        <v>2008</v>
      </c>
      <c r="D427" s="722" t="s">
        <v>1542</v>
      </c>
      <c r="E427" s="722" t="s">
        <v>1539</v>
      </c>
      <c r="F427" s="714" t="s">
        <v>705</v>
      </c>
      <c r="G427" s="723" t="s">
        <v>1535</v>
      </c>
      <c r="H427" s="714" t="s">
        <v>1536</v>
      </c>
      <c r="I427" s="714" t="s">
        <v>1484</v>
      </c>
      <c r="J427" s="724">
        <v>1</v>
      </c>
      <c r="K427" s="725">
        <v>11.321953876883965</v>
      </c>
      <c r="L427" s="725">
        <v>1</v>
      </c>
      <c r="M427" s="726">
        <f t="shared" si="12"/>
        <v>11.321953876883965</v>
      </c>
      <c r="N427" s="727">
        <f t="shared" si="13"/>
        <v>11.321953876883965</v>
      </c>
      <c r="O427" s="714" t="s">
        <v>498</v>
      </c>
      <c r="P427" s="721" t="s">
        <v>1537</v>
      </c>
      <c r="R427" s="714">
        <v>48.9</v>
      </c>
      <c r="S427" s="714">
        <v>10374</v>
      </c>
    </row>
    <row r="428" spans="1:19">
      <c r="A428" s="721" t="s">
        <v>594</v>
      </c>
      <c r="B428" s="714">
        <v>2008</v>
      </c>
      <c r="D428" s="722" t="s">
        <v>593</v>
      </c>
      <c r="E428" s="722" t="s">
        <v>333</v>
      </c>
      <c r="F428" s="714" t="s">
        <v>705</v>
      </c>
      <c r="G428" s="723" t="s">
        <v>1535</v>
      </c>
      <c r="H428" s="714" t="s">
        <v>1536</v>
      </c>
      <c r="I428" s="714" t="s">
        <v>402</v>
      </c>
      <c r="J428" s="724">
        <v>1</v>
      </c>
      <c r="K428" s="725">
        <v>32.613037951697834</v>
      </c>
      <c r="L428" s="725">
        <v>1</v>
      </c>
      <c r="M428" s="726">
        <f t="shared" si="12"/>
        <v>32.613037951697834</v>
      </c>
      <c r="N428" s="727">
        <f t="shared" si="13"/>
        <v>32.613037951697834</v>
      </c>
      <c r="O428" s="714" t="s">
        <v>498</v>
      </c>
      <c r="P428" s="721" t="s">
        <v>1537</v>
      </c>
      <c r="R428" s="714">
        <v>48.9</v>
      </c>
      <c r="S428" s="714">
        <v>10374</v>
      </c>
    </row>
    <row r="429" spans="1:19">
      <c r="A429" s="721" t="s">
        <v>594</v>
      </c>
      <c r="B429" s="714">
        <v>2008</v>
      </c>
      <c r="D429" s="722" t="s">
        <v>1542</v>
      </c>
      <c r="E429" s="722" t="s">
        <v>1486</v>
      </c>
      <c r="F429" s="714" t="s">
        <v>705</v>
      </c>
      <c r="G429" s="723" t="s">
        <v>1535</v>
      </c>
      <c r="H429" s="714" t="s">
        <v>1536</v>
      </c>
      <c r="I429" s="714" t="s">
        <v>1484</v>
      </c>
      <c r="J429" s="724">
        <v>1</v>
      </c>
      <c r="K429" s="725">
        <v>11.903032504085708</v>
      </c>
      <c r="L429" s="725">
        <v>1</v>
      </c>
      <c r="M429" s="726">
        <f t="shared" si="12"/>
        <v>11.903032504085708</v>
      </c>
      <c r="N429" s="727">
        <f t="shared" si="13"/>
        <v>11.903032504085708</v>
      </c>
      <c r="O429" s="714" t="s">
        <v>498</v>
      </c>
      <c r="P429" s="721" t="s">
        <v>1537</v>
      </c>
      <c r="R429" s="714">
        <v>48.9</v>
      </c>
      <c r="S429" s="714">
        <v>10374</v>
      </c>
    </row>
    <row r="430" spans="1:19">
      <c r="A430" s="721" t="s">
        <v>594</v>
      </c>
      <c r="B430" s="714">
        <v>2008</v>
      </c>
      <c r="D430" s="722" t="s">
        <v>593</v>
      </c>
      <c r="E430" s="722" t="s">
        <v>333</v>
      </c>
      <c r="F430" s="714" t="s">
        <v>705</v>
      </c>
      <c r="G430" s="723" t="s">
        <v>1535</v>
      </c>
      <c r="H430" s="714" t="s">
        <v>1536</v>
      </c>
      <c r="I430" s="714" t="s">
        <v>402</v>
      </c>
      <c r="J430" s="724">
        <v>1</v>
      </c>
      <c r="K430" s="725">
        <v>32.921735972398764</v>
      </c>
      <c r="L430" s="725">
        <v>1</v>
      </c>
      <c r="M430" s="726">
        <f t="shared" si="12"/>
        <v>32.921735972398764</v>
      </c>
      <c r="N430" s="727">
        <f t="shared" si="13"/>
        <v>32.921735972398764</v>
      </c>
      <c r="O430" s="714" t="s">
        <v>498</v>
      </c>
      <c r="P430" s="721" t="s">
        <v>1537</v>
      </c>
      <c r="R430" s="714">
        <v>48.9</v>
      </c>
      <c r="S430" s="714">
        <v>10374</v>
      </c>
    </row>
    <row r="431" spans="1:19">
      <c r="A431" s="721" t="s">
        <v>594</v>
      </c>
      <c r="B431" s="714">
        <v>2008</v>
      </c>
      <c r="D431" s="722" t="s">
        <v>1540</v>
      </c>
      <c r="E431" s="722" t="s">
        <v>1541</v>
      </c>
      <c r="F431" s="714" t="s">
        <v>705</v>
      </c>
      <c r="G431" s="723" t="s">
        <v>1535</v>
      </c>
      <c r="H431" s="714" t="s">
        <v>1536</v>
      </c>
      <c r="I431" s="714" t="s">
        <v>1484</v>
      </c>
      <c r="J431" s="724">
        <v>1</v>
      </c>
      <c r="K431" s="725">
        <v>9.4062102778282171</v>
      </c>
      <c r="L431" s="725">
        <v>1</v>
      </c>
      <c r="M431" s="726">
        <f t="shared" si="12"/>
        <v>9.4062102778282171</v>
      </c>
      <c r="N431" s="727">
        <f t="shared" si="13"/>
        <v>9.4062102778282171</v>
      </c>
      <c r="O431" s="714" t="s">
        <v>498</v>
      </c>
      <c r="P431" s="721" t="s">
        <v>1537</v>
      </c>
      <c r="R431" s="714">
        <v>48.9</v>
      </c>
      <c r="S431" s="714">
        <v>10374</v>
      </c>
    </row>
    <row r="432" spans="1:19">
      <c r="A432" s="721" t="s">
        <v>594</v>
      </c>
      <c r="B432" s="714">
        <v>2008</v>
      </c>
      <c r="D432" s="722" t="s">
        <v>593</v>
      </c>
      <c r="E432" s="722" t="s">
        <v>333</v>
      </c>
      <c r="F432" s="714" t="s">
        <v>705</v>
      </c>
      <c r="G432" s="723" t="s">
        <v>1535</v>
      </c>
      <c r="H432" s="714" t="s">
        <v>1536</v>
      </c>
      <c r="I432" s="714" t="s">
        <v>402</v>
      </c>
      <c r="J432" s="724">
        <v>1</v>
      </c>
      <c r="K432" s="725">
        <v>25.474850190666423</v>
      </c>
      <c r="L432" s="725">
        <v>1</v>
      </c>
      <c r="M432" s="726">
        <f t="shared" si="12"/>
        <v>25.474850190666423</v>
      </c>
      <c r="N432" s="727">
        <f t="shared" si="13"/>
        <v>25.474850190666423</v>
      </c>
      <c r="O432" s="714" t="s">
        <v>498</v>
      </c>
      <c r="P432" s="721" t="s">
        <v>1537</v>
      </c>
      <c r="R432" s="714">
        <v>48.9</v>
      </c>
      <c r="S432" s="714">
        <v>10374</v>
      </c>
    </row>
    <row r="433" spans="1:19">
      <c r="A433" s="721" t="s">
        <v>594</v>
      </c>
      <c r="B433" s="714">
        <v>2008</v>
      </c>
      <c r="D433" s="722" t="s">
        <v>593</v>
      </c>
      <c r="E433" s="722" t="s">
        <v>333</v>
      </c>
      <c r="F433" s="714" t="s">
        <v>705</v>
      </c>
      <c r="G433" s="723" t="s">
        <v>1535</v>
      </c>
      <c r="H433" s="714" t="s">
        <v>1536</v>
      </c>
      <c r="I433" s="714" t="s">
        <v>402</v>
      </c>
      <c r="J433" s="724">
        <v>1</v>
      </c>
      <c r="K433" s="725">
        <v>41.792264390775372</v>
      </c>
      <c r="L433" s="725">
        <v>1</v>
      </c>
      <c r="M433" s="726">
        <f t="shared" si="12"/>
        <v>41.792264390775372</v>
      </c>
      <c r="N433" s="727">
        <f t="shared" si="13"/>
        <v>41.792264390775372</v>
      </c>
      <c r="O433" s="714" t="s">
        <v>498</v>
      </c>
      <c r="P433" s="721" t="s">
        <v>1537</v>
      </c>
      <c r="R433" s="714">
        <v>48.9</v>
      </c>
      <c r="S433" s="714">
        <v>10374</v>
      </c>
    </row>
    <row r="434" spans="1:19">
      <c r="A434" s="721" t="s">
        <v>594</v>
      </c>
      <c r="B434" s="714">
        <v>2008</v>
      </c>
      <c r="D434" s="722" t="s">
        <v>594</v>
      </c>
      <c r="E434" s="722" t="s">
        <v>1236</v>
      </c>
      <c r="F434" s="714" t="s">
        <v>705</v>
      </c>
      <c r="G434" s="723" t="s">
        <v>1535</v>
      </c>
      <c r="H434" s="714" t="s">
        <v>1536</v>
      </c>
      <c r="I434" s="714" t="s">
        <v>1484</v>
      </c>
      <c r="J434" s="724">
        <v>1</v>
      </c>
      <c r="K434" s="725">
        <v>13.497366987470491</v>
      </c>
      <c r="L434" s="725">
        <v>1</v>
      </c>
      <c r="M434" s="726">
        <f t="shared" si="12"/>
        <v>13.497366987470491</v>
      </c>
      <c r="N434" s="727">
        <f t="shared" si="13"/>
        <v>13.497366987470491</v>
      </c>
      <c r="O434" s="714" t="s">
        <v>498</v>
      </c>
      <c r="P434" s="721" t="s">
        <v>1537</v>
      </c>
      <c r="R434" s="714">
        <v>48.9</v>
      </c>
      <c r="S434" s="714">
        <v>10374</v>
      </c>
    </row>
    <row r="435" spans="1:19">
      <c r="A435" s="721" t="s">
        <v>594</v>
      </c>
      <c r="B435" s="714">
        <v>2008</v>
      </c>
      <c r="D435" s="722" t="s">
        <v>593</v>
      </c>
      <c r="E435" s="722" t="s">
        <v>333</v>
      </c>
      <c r="F435" s="714" t="s">
        <v>705</v>
      </c>
      <c r="G435" s="723" t="s">
        <v>1535</v>
      </c>
      <c r="H435" s="714" t="s">
        <v>1536</v>
      </c>
      <c r="I435" s="714" t="s">
        <v>402</v>
      </c>
      <c r="J435" s="724">
        <v>1</v>
      </c>
      <c r="K435" s="725">
        <v>41.792264390775372</v>
      </c>
      <c r="L435" s="725">
        <v>1</v>
      </c>
      <c r="M435" s="726">
        <f t="shared" si="12"/>
        <v>41.792264390775372</v>
      </c>
      <c r="N435" s="727">
        <f t="shared" si="13"/>
        <v>41.792264390775372</v>
      </c>
      <c r="O435" s="714" t="s">
        <v>498</v>
      </c>
      <c r="P435" s="721" t="s">
        <v>1537</v>
      </c>
      <c r="R435" s="714">
        <v>48.9</v>
      </c>
      <c r="S435" s="714">
        <v>10374</v>
      </c>
    </row>
    <row r="436" spans="1:19">
      <c r="A436" s="721" t="s">
        <v>594</v>
      </c>
      <c r="B436" s="714">
        <v>2008</v>
      </c>
      <c r="D436" s="722" t="s">
        <v>1540</v>
      </c>
      <c r="E436" s="722" t="s">
        <v>1541</v>
      </c>
      <c r="F436" s="714" t="s">
        <v>705</v>
      </c>
      <c r="G436" s="723" t="s">
        <v>1535</v>
      </c>
      <c r="H436" s="714" t="s">
        <v>1536</v>
      </c>
      <c r="I436" s="714" t="s">
        <v>1484</v>
      </c>
      <c r="J436" s="724">
        <v>1</v>
      </c>
      <c r="K436" s="725">
        <v>12.35336844016706</v>
      </c>
      <c r="L436" s="725">
        <v>1</v>
      </c>
      <c r="M436" s="726">
        <f t="shared" si="12"/>
        <v>12.35336844016706</v>
      </c>
      <c r="N436" s="727">
        <f t="shared" si="13"/>
        <v>12.35336844016706</v>
      </c>
      <c r="O436" s="714" t="s">
        <v>498</v>
      </c>
      <c r="P436" s="721" t="s">
        <v>1537</v>
      </c>
      <c r="R436" s="714">
        <v>48.9</v>
      </c>
      <c r="S436" s="714">
        <v>10374</v>
      </c>
    </row>
    <row r="437" spans="1:19">
      <c r="A437" s="721" t="s">
        <v>594</v>
      </c>
      <c r="B437" s="714">
        <v>2008</v>
      </c>
      <c r="D437" s="722" t="s">
        <v>593</v>
      </c>
      <c r="E437" s="722" t="s">
        <v>333</v>
      </c>
      <c r="F437" s="714" t="s">
        <v>705</v>
      </c>
      <c r="G437" s="723" t="s">
        <v>1535</v>
      </c>
      <c r="H437" s="714" t="s">
        <v>1536</v>
      </c>
      <c r="I437" s="714" t="s">
        <v>402</v>
      </c>
      <c r="J437" s="724">
        <v>1</v>
      </c>
      <c r="K437" s="725">
        <v>29.08116942073724</v>
      </c>
      <c r="L437" s="725">
        <v>1</v>
      </c>
      <c r="M437" s="726">
        <f t="shared" si="12"/>
        <v>29.08116942073724</v>
      </c>
      <c r="N437" s="727">
        <f t="shared" si="13"/>
        <v>29.08116942073724</v>
      </c>
      <c r="O437" s="714" t="s">
        <v>498</v>
      </c>
      <c r="P437" s="721" t="s">
        <v>1537</v>
      </c>
      <c r="R437" s="714">
        <v>48.9</v>
      </c>
      <c r="S437" s="714">
        <v>10374</v>
      </c>
    </row>
    <row r="438" spans="1:19">
      <c r="A438" s="721" t="s">
        <v>594</v>
      </c>
      <c r="B438" s="714">
        <v>2008</v>
      </c>
      <c r="D438" s="722" t="s">
        <v>594</v>
      </c>
      <c r="E438" s="722" t="s">
        <v>1539</v>
      </c>
      <c r="F438" s="714" t="s">
        <v>705</v>
      </c>
      <c r="G438" s="723" t="s">
        <v>1535</v>
      </c>
      <c r="H438" s="714" t="s">
        <v>1536</v>
      </c>
      <c r="I438" s="714" t="s">
        <v>1484</v>
      </c>
      <c r="J438" s="724">
        <v>1</v>
      </c>
      <c r="K438" s="725">
        <v>10.441256582531324</v>
      </c>
      <c r="L438" s="725">
        <v>1</v>
      </c>
      <c r="M438" s="726">
        <f t="shared" si="12"/>
        <v>10.441256582531324</v>
      </c>
      <c r="N438" s="727">
        <f t="shared" si="13"/>
        <v>10.441256582531324</v>
      </c>
      <c r="O438" s="714" t="s">
        <v>498</v>
      </c>
      <c r="P438" s="721" t="s">
        <v>1537</v>
      </c>
      <c r="R438" s="714">
        <v>48.9</v>
      </c>
      <c r="S438" s="714">
        <v>10374</v>
      </c>
    </row>
    <row r="439" spans="1:19">
      <c r="A439" s="721" t="s">
        <v>594</v>
      </c>
      <c r="B439" s="714">
        <v>2008</v>
      </c>
      <c r="D439" s="722" t="s">
        <v>594</v>
      </c>
      <c r="E439" s="722" t="s">
        <v>1486</v>
      </c>
      <c r="F439" s="714" t="s">
        <v>705</v>
      </c>
      <c r="G439" s="723" t="s">
        <v>1535</v>
      </c>
      <c r="H439" s="714" t="s">
        <v>1536</v>
      </c>
      <c r="I439" s="714" t="s">
        <v>1484</v>
      </c>
      <c r="J439" s="724">
        <v>1</v>
      </c>
      <c r="K439" s="725">
        <v>10.831668785182494</v>
      </c>
      <c r="L439" s="725">
        <v>1</v>
      </c>
      <c r="M439" s="726">
        <f t="shared" si="12"/>
        <v>10.831668785182494</v>
      </c>
      <c r="N439" s="727">
        <f t="shared" si="13"/>
        <v>10.831668785182494</v>
      </c>
      <c r="O439" s="714" t="s">
        <v>498</v>
      </c>
      <c r="P439" s="721" t="s">
        <v>1537</v>
      </c>
      <c r="R439" s="714">
        <v>48.9</v>
      </c>
      <c r="S439" s="714">
        <v>10374</v>
      </c>
    </row>
    <row r="440" spans="1:19">
      <c r="A440" s="721" t="s">
        <v>594</v>
      </c>
      <c r="B440" s="714">
        <v>2008</v>
      </c>
      <c r="D440" s="722" t="s">
        <v>593</v>
      </c>
      <c r="E440" s="722" t="s">
        <v>333</v>
      </c>
      <c r="F440" s="714" t="s">
        <v>705</v>
      </c>
      <c r="G440" s="723" t="s">
        <v>1535</v>
      </c>
      <c r="H440" s="714" t="s">
        <v>1536</v>
      </c>
      <c r="I440" s="714" t="s">
        <v>402</v>
      </c>
      <c r="J440" s="724">
        <v>1</v>
      </c>
      <c r="K440" s="725">
        <v>34.43798801525331</v>
      </c>
      <c r="L440" s="725">
        <v>1</v>
      </c>
      <c r="M440" s="726">
        <f t="shared" si="12"/>
        <v>34.43798801525331</v>
      </c>
      <c r="N440" s="727">
        <f t="shared" si="13"/>
        <v>34.43798801525331</v>
      </c>
      <c r="O440" s="714" t="s">
        <v>498</v>
      </c>
      <c r="P440" s="721" t="s">
        <v>1537</v>
      </c>
      <c r="R440" s="714">
        <v>48.9</v>
      </c>
      <c r="S440" s="714">
        <v>10374</v>
      </c>
    </row>
    <row r="441" spans="1:19">
      <c r="A441" s="721" t="s">
        <v>594</v>
      </c>
      <c r="B441" s="714">
        <v>2008</v>
      </c>
      <c r="D441" s="722" t="s">
        <v>1540</v>
      </c>
      <c r="E441" s="722" t="s">
        <v>1541</v>
      </c>
      <c r="F441" s="714" t="s">
        <v>705</v>
      </c>
      <c r="G441" s="723" t="s">
        <v>1535</v>
      </c>
      <c r="H441" s="714" t="s">
        <v>1536</v>
      </c>
      <c r="I441" s="714" t="s">
        <v>1484</v>
      </c>
      <c r="J441" s="724">
        <v>1</v>
      </c>
      <c r="K441" s="725">
        <v>12.438714363537315</v>
      </c>
      <c r="L441" s="725">
        <v>1</v>
      </c>
      <c r="M441" s="726">
        <f t="shared" si="12"/>
        <v>12.438714363537315</v>
      </c>
      <c r="N441" s="727">
        <f t="shared" si="13"/>
        <v>12.438714363537315</v>
      </c>
      <c r="O441" s="714" t="s">
        <v>498</v>
      </c>
      <c r="P441" s="721" t="s">
        <v>1537</v>
      </c>
      <c r="R441" s="714">
        <v>48.9</v>
      </c>
      <c r="S441" s="714">
        <v>10374</v>
      </c>
    </row>
    <row r="442" spans="1:19">
      <c r="A442" s="721" t="s">
        <v>594</v>
      </c>
      <c r="B442" s="714">
        <v>2008</v>
      </c>
      <c r="D442" s="722" t="s">
        <v>1540</v>
      </c>
      <c r="E442" s="722" t="s">
        <v>1541</v>
      </c>
      <c r="F442" s="714" t="s">
        <v>705</v>
      </c>
      <c r="G442" s="723" t="s">
        <v>1535</v>
      </c>
      <c r="H442" s="714" t="s">
        <v>1536</v>
      </c>
      <c r="I442" s="714" t="s">
        <v>1484</v>
      </c>
      <c r="J442" s="724">
        <v>1</v>
      </c>
      <c r="K442" s="725">
        <v>13.619030325040855</v>
      </c>
      <c r="L442" s="725">
        <v>1</v>
      </c>
      <c r="M442" s="726">
        <f t="shared" si="12"/>
        <v>13.619030325040855</v>
      </c>
      <c r="N442" s="727">
        <f t="shared" si="13"/>
        <v>13.619030325040855</v>
      </c>
      <c r="O442" s="714" t="s">
        <v>498</v>
      </c>
      <c r="P442" s="721" t="s">
        <v>1537</v>
      </c>
      <c r="R442" s="714">
        <v>48.9</v>
      </c>
      <c r="S442" s="714">
        <v>10374</v>
      </c>
    </row>
    <row r="443" spans="1:19">
      <c r="A443" s="721" t="s">
        <v>594</v>
      </c>
      <c r="B443" s="714">
        <v>2008</v>
      </c>
      <c r="D443" s="722" t="s">
        <v>593</v>
      </c>
      <c r="E443" s="722" t="s">
        <v>333</v>
      </c>
      <c r="F443" s="714" t="s">
        <v>705</v>
      </c>
      <c r="G443" s="723" t="s">
        <v>1535</v>
      </c>
      <c r="H443" s="714" t="s">
        <v>1536</v>
      </c>
      <c r="I443" s="714" t="s">
        <v>402</v>
      </c>
      <c r="J443" s="724">
        <v>1</v>
      </c>
      <c r="K443" s="725">
        <v>34.501543490103501</v>
      </c>
      <c r="L443" s="725">
        <v>1</v>
      </c>
      <c r="M443" s="726">
        <f t="shared" si="12"/>
        <v>34.501543490103501</v>
      </c>
      <c r="N443" s="727">
        <f t="shared" si="13"/>
        <v>34.501543490103501</v>
      </c>
      <c r="O443" s="714" t="s">
        <v>498</v>
      </c>
      <c r="P443" s="721" t="s">
        <v>1537</v>
      </c>
      <c r="R443" s="714">
        <v>48.9</v>
      </c>
      <c r="S443" s="714">
        <v>10374</v>
      </c>
    </row>
    <row r="444" spans="1:19">
      <c r="A444" s="721" t="s">
        <v>594</v>
      </c>
      <c r="B444" s="714">
        <v>2008</v>
      </c>
      <c r="D444" s="722" t="s">
        <v>1540</v>
      </c>
      <c r="E444" s="722" t="s">
        <v>1541</v>
      </c>
      <c r="F444" s="714" t="s">
        <v>705</v>
      </c>
      <c r="G444" s="723" t="s">
        <v>1535</v>
      </c>
      <c r="H444" s="714" t="s">
        <v>1536</v>
      </c>
      <c r="I444" s="714" t="s">
        <v>1484</v>
      </c>
      <c r="J444" s="724">
        <v>1</v>
      </c>
      <c r="K444" s="725">
        <v>13.800617396041401</v>
      </c>
      <c r="L444" s="725">
        <v>1</v>
      </c>
      <c r="M444" s="726">
        <f t="shared" si="12"/>
        <v>13.800617396041401</v>
      </c>
      <c r="N444" s="727">
        <f t="shared" si="13"/>
        <v>13.800617396041401</v>
      </c>
      <c r="O444" s="714" t="s">
        <v>498</v>
      </c>
      <c r="P444" s="721" t="s">
        <v>1537</v>
      </c>
      <c r="R444" s="714">
        <v>48.9</v>
      </c>
      <c r="S444" s="714">
        <v>10374</v>
      </c>
    </row>
    <row r="445" spans="1:19">
      <c r="A445" s="721" t="s">
        <v>594</v>
      </c>
      <c r="B445" s="714">
        <v>2008</v>
      </c>
      <c r="D445" s="722" t="s">
        <v>1540</v>
      </c>
      <c r="E445" s="722" t="s">
        <v>1541</v>
      </c>
      <c r="F445" s="714" t="s">
        <v>705</v>
      </c>
      <c r="G445" s="723" t="s">
        <v>1535</v>
      </c>
      <c r="H445" s="714" t="s">
        <v>1536</v>
      </c>
      <c r="I445" s="714" t="s">
        <v>1484</v>
      </c>
      <c r="J445" s="724">
        <v>1</v>
      </c>
      <c r="K445" s="725">
        <v>11.165788995823496</v>
      </c>
      <c r="L445" s="725">
        <v>1</v>
      </c>
      <c r="M445" s="726">
        <f t="shared" si="12"/>
        <v>11.165788995823496</v>
      </c>
      <c r="N445" s="727">
        <f t="shared" si="13"/>
        <v>11.165788995823496</v>
      </c>
      <c r="O445" s="714" t="s">
        <v>498</v>
      </c>
      <c r="P445" s="721" t="s">
        <v>1537</v>
      </c>
      <c r="R445" s="714">
        <v>48.9</v>
      </c>
      <c r="S445" s="714">
        <v>10374</v>
      </c>
    </row>
    <row r="446" spans="1:19">
      <c r="A446" s="721" t="s">
        <v>594</v>
      </c>
      <c r="B446" s="714">
        <v>2008</v>
      </c>
      <c r="D446" s="722" t="s">
        <v>593</v>
      </c>
      <c r="E446" s="722" t="s">
        <v>333</v>
      </c>
      <c r="F446" s="714" t="s">
        <v>705</v>
      </c>
      <c r="G446" s="723" t="s">
        <v>1535</v>
      </c>
      <c r="H446" s="714" t="s">
        <v>1536</v>
      </c>
      <c r="I446" s="714" t="s">
        <v>402</v>
      </c>
      <c r="J446" s="724">
        <v>1</v>
      </c>
      <c r="K446" s="725">
        <v>41.792264390775372</v>
      </c>
      <c r="L446" s="725">
        <v>1</v>
      </c>
      <c r="M446" s="726">
        <f t="shared" si="12"/>
        <v>41.792264390775372</v>
      </c>
      <c r="N446" s="727">
        <f t="shared" si="13"/>
        <v>41.792264390775372</v>
      </c>
      <c r="O446" s="714" t="s">
        <v>498</v>
      </c>
      <c r="P446" s="721" t="s">
        <v>1537</v>
      </c>
      <c r="R446" s="714">
        <v>48.9</v>
      </c>
      <c r="S446" s="714">
        <v>10374</v>
      </c>
    </row>
    <row r="447" spans="1:19">
      <c r="A447" s="721" t="s">
        <v>594</v>
      </c>
      <c r="B447" s="714">
        <v>2008</v>
      </c>
      <c r="D447" s="722" t="s">
        <v>1540</v>
      </c>
      <c r="E447" s="722" t="s">
        <v>1541</v>
      </c>
      <c r="F447" s="714" t="s">
        <v>705</v>
      </c>
      <c r="G447" s="723" t="s">
        <v>1535</v>
      </c>
      <c r="H447" s="714" t="s">
        <v>1536</v>
      </c>
      <c r="I447" s="714" t="s">
        <v>1484</v>
      </c>
      <c r="J447" s="724">
        <v>1</v>
      </c>
      <c r="K447" s="725">
        <v>12.35336844016706</v>
      </c>
      <c r="L447" s="725">
        <v>1</v>
      </c>
      <c r="M447" s="726">
        <f t="shared" si="12"/>
        <v>12.35336844016706</v>
      </c>
      <c r="N447" s="727">
        <f t="shared" si="13"/>
        <v>12.35336844016706</v>
      </c>
      <c r="O447" s="714" t="s">
        <v>498</v>
      </c>
      <c r="P447" s="721" t="s">
        <v>1537</v>
      </c>
      <c r="R447" s="714">
        <v>48.9</v>
      </c>
      <c r="S447" s="714">
        <v>10374</v>
      </c>
    </row>
    <row r="448" spans="1:19">
      <c r="A448" s="721" t="s">
        <v>594</v>
      </c>
      <c r="B448" s="714">
        <v>2008</v>
      </c>
      <c r="D448" s="722" t="s">
        <v>593</v>
      </c>
      <c r="E448" s="722" t="s">
        <v>333</v>
      </c>
      <c r="F448" s="714" t="s">
        <v>705</v>
      </c>
      <c r="G448" s="723" t="s">
        <v>1535</v>
      </c>
      <c r="H448" s="714" t="s">
        <v>1536</v>
      </c>
      <c r="I448" s="714" t="s">
        <v>402</v>
      </c>
      <c r="J448" s="724">
        <v>1</v>
      </c>
      <c r="K448" s="725">
        <v>41.792264390775372</v>
      </c>
      <c r="L448" s="725">
        <v>1</v>
      </c>
      <c r="M448" s="726">
        <f t="shared" si="12"/>
        <v>41.792264390775372</v>
      </c>
      <c r="N448" s="727">
        <f t="shared" si="13"/>
        <v>41.792264390775372</v>
      </c>
      <c r="O448" s="714" t="s">
        <v>498</v>
      </c>
      <c r="P448" s="721" t="s">
        <v>1537</v>
      </c>
      <c r="R448" s="714">
        <v>48.9</v>
      </c>
      <c r="S448" s="714">
        <v>10374</v>
      </c>
    </row>
    <row r="449" spans="1:19">
      <c r="A449" s="721" t="s">
        <v>594</v>
      </c>
      <c r="B449" s="714">
        <v>2008</v>
      </c>
      <c r="D449" s="722" t="s">
        <v>1540</v>
      </c>
      <c r="E449" s="722" t="s">
        <v>1541</v>
      </c>
      <c r="F449" s="714" t="s">
        <v>705</v>
      </c>
      <c r="G449" s="723" t="s">
        <v>1535</v>
      </c>
      <c r="H449" s="714" t="s">
        <v>1536</v>
      </c>
      <c r="I449" s="714" t="s">
        <v>1484</v>
      </c>
      <c r="J449" s="724">
        <v>1</v>
      </c>
      <c r="K449" s="725">
        <v>12.35336844016706</v>
      </c>
      <c r="L449" s="725">
        <v>1</v>
      </c>
      <c r="M449" s="726">
        <f t="shared" si="12"/>
        <v>12.35336844016706</v>
      </c>
      <c r="N449" s="727">
        <f t="shared" si="13"/>
        <v>12.35336844016706</v>
      </c>
      <c r="O449" s="714" t="s">
        <v>498</v>
      </c>
      <c r="P449" s="721" t="s">
        <v>1537</v>
      </c>
      <c r="R449" s="714">
        <v>48.9</v>
      </c>
      <c r="S449" s="714">
        <v>10374</v>
      </c>
    </row>
    <row r="450" spans="1:19">
      <c r="A450" s="721" t="s">
        <v>594</v>
      </c>
      <c r="B450" s="714">
        <v>2008</v>
      </c>
      <c r="D450" s="722" t="s">
        <v>593</v>
      </c>
      <c r="E450" s="722" t="s">
        <v>333</v>
      </c>
      <c r="F450" s="714" t="s">
        <v>705</v>
      </c>
      <c r="G450" s="723" t="s">
        <v>1535</v>
      </c>
      <c r="H450" s="714" t="s">
        <v>1536</v>
      </c>
      <c r="I450" s="714" t="s">
        <v>402</v>
      </c>
      <c r="J450" s="724">
        <v>1</v>
      </c>
      <c r="K450" s="725">
        <v>41.792264390775372</v>
      </c>
      <c r="L450" s="725">
        <v>1</v>
      </c>
      <c r="M450" s="726">
        <f t="shared" si="12"/>
        <v>41.792264390775372</v>
      </c>
      <c r="N450" s="727">
        <f t="shared" si="13"/>
        <v>41.792264390775372</v>
      </c>
      <c r="O450" s="714" t="s">
        <v>498</v>
      </c>
      <c r="P450" s="721" t="s">
        <v>1537</v>
      </c>
      <c r="R450" s="714">
        <v>48.9</v>
      </c>
      <c r="S450" s="714">
        <v>10374</v>
      </c>
    </row>
    <row r="451" spans="1:19">
      <c r="A451" s="721" t="s">
        <v>594</v>
      </c>
      <c r="B451" s="714">
        <v>2008</v>
      </c>
      <c r="D451" s="722" t="s">
        <v>594</v>
      </c>
      <c r="E451" s="722" t="s">
        <v>1539</v>
      </c>
      <c r="F451" s="714" t="s">
        <v>705</v>
      </c>
      <c r="G451" s="723" t="s">
        <v>1535</v>
      </c>
      <c r="H451" s="714" t="s">
        <v>1536</v>
      </c>
      <c r="I451" s="714" t="s">
        <v>1484</v>
      </c>
      <c r="J451" s="724">
        <v>1</v>
      </c>
      <c r="K451" s="725">
        <v>13.94043944071182</v>
      </c>
      <c r="L451" s="725">
        <v>1</v>
      </c>
      <c r="M451" s="726">
        <f t="shared" si="12"/>
        <v>13.94043944071182</v>
      </c>
      <c r="N451" s="727">
        <f t="shared" si="13"/>
        <v>13.94043944071182</v>
      </c>
      <c r="O451" s="714" t="s">
        <v>498</v>
      </c>
      <c r="P451" s="721" t="s">
        <v>1537</v>
      </c>
      <c r="R451" s="714">
        <v>48.9</v>
      </c>
      <c r="S451" s="714">
        <v>10374</v>
      </c>
    </row>
    <row r="452" spans="1:19">
      <c r="A452" s="721" t="s">
        <v>594</v>
      </c>
      <c r="B452" s="714">
        <v>2008</v>
      </c>
      <c r="D452" s="722" t="s">
        <v>593</v>
      </c>
      <c r="E452" s="722" t="s">
        <v>333</v>
      </c>
      <c r="F452" s="714" t="s">
        <v>705</v>
      </c>
      <c r="G452" s="723" t="s">
        <v>1535</v>
      </c>
      <c r="H452" s="714" t="s">
        <v>1536</v>
      </c>
      <c r="I452" s="714" t="s">
        <v>402</v>
      </c>
      <c r="J452" s="724">
        <v>1</v>
      </c>
      <c r="K452" s="725">
        <v>33.332122752859995</v>
      </c>
      <c r="L452" s="725">
        <v>1</v>
      </c>
      <c r="M452" s="726">
        <f t="shared" ref="M452:M515" si="14">+K452/L452</f>
        <v>33.332122752859995</v>
      </c>
      <c r="N452" s="727">
        <f t="shared" ref="N452:N515" si="15">+M452/J452</f>
        <v>33.332122752859995</v>
      </c>
      <c r="O452" s="714" t="s">
        <v>498</v>
      </c>
      <c r="P452" s="721" t="s">
        <v>1537</v>
      </c>
      <c r="R452" s="714">
        <v>48.9</v>
      </c>
      <c r="S452" s="714">
        <v>10374</v>
      </c>
    </row>
    <row r="453" spans="1:19">
      <c r="A453" s="721" t="s">
        <v>594</v>
      </c>
      <c r="B453" s="714">
        <v>2008</v>
      </c>
      <c r="D453" s="722" t="s">
        <v>1540</v>
      </c>
      <c r="E453" s="722" t="s">
        <v>1541</v>
      </c>
      <c r="F453" s="714" t="s">
        <v>705</v>
      </c>
      <c r="G453" s="723" t="s">
        <v>1535</v>
      </c>
      <c r="H453" s="714" t="s">
        <v>1536</v>
      </c>
      <c r="I453" s="714" t="s">
        <v>1484</v>
      </c>
      <c r="J453" s="724">
        <v>1</v>
      </c>
      <c r="K453" s="725">
        <v>11.670601053205012</v>
      </c>
      <c r="L453" s="725">
        <v>1</v>
      </c>
      <c r="M453" s="726">
        <f t="shared" si="14"/>
        <v>11.670601053205012</v>
      </c>
      <c r="N453" s="727">
        <f t="shared" si="15"/>
        <v>11.670601053205012</v>
      </c>
      <c r="O453" s="714" t="s">
        <v>498</v>
      </c>
      <c r="P453" s="721" t="s">
        <v>1537</v>
      </c>
      <c r="R453" s="714">
        <v>48.9</v>
      </c>
      <c r="S453" s="714">
        <v>10374</v>
      </c>
    </row>
    <row r="454" spans="1:19">
      <c r="A454" s="721" t="s">
        <v>603</v>
      </c>
      <c r="B454" s="714">
        <v>2008</v>
      </c>
      <c r="D454" s="722" t="s">
        <v>602</v>
      </c>
      <c r="E454" s="722" t="s">
        <v>577</v>
      </c>
      <c r="F454" s="714" t="s">
        <v>705</v>
      </c>
      <c r="G454" s="723" t="s">
        <v>1480</v>
      </c>
      <c r="H454" s="714" t="s">
        <v>1481</v>
      </c>
      <c r="I454" s="714" t="s">
        <v>402</v>
      </c>
      <c r="J454" s="724">
        <v>30</v>
      </c>
      <c r="K454" s="725">
        <v>97.83003450154348</v>
      </c>
      <c r="L454" s="725">
        <v>1</v>
      </c>
      <c r="M454" s="726">
        <f t="shared" si="14"/>
        <v>97.83003450154348</v>
      </c>
      <c r="N454" s="727">
        <f t="shared" si="15"/>
        <v>3.2610011500514493</v>
      </c>
      <c r="O454" s="714" t="s">
        <v>498</v>
      </c>
      <c r="P454" s="721" t="s">
        <v>1537</v>
      </c>
      <c r="R454" s="714">
        <v>48.9</v>
      </c>
      <c r="S454" s="714">
        <v>10374</v>
      </c>
    </row>
    <row r="455" spans="1:19">
      <c r="A455" s="721" t="s">
        <v>603</v>
      </c>
      <c r="B455" s="714">
        <v>2008</v>
      </c>
      <c r="D455" s="722" t="s">
        <v>603</v>
      </c>
      <c r="E455" s="722" t="s">
        <v>1499</v>
      </c>
      <c r="F455" s="714" t="s">
        <v>705</v>
      </c>
      <c r="G455" s="723" t="s">
        <v>1480</v>
      </c>
      <c r="H455" s="714" t="s">
        <v>1481</v>
      </c>
      <c r="I455" s="714" t="s">
        <v>1484</v>
      </c>
      <c r="J455" s="724">
        <v>60</v>
      </c>
      <c r="K455" s="725">
        <v>60.005447612130013</v>
      </c>
      <c r="L455" s="725">
        <v>1</v>
      </c>
      <c r="M455" s="726">
        <f t="shared" si="14"/>
        <v>60.005447612130013</v>
      </c>
      <c r="N455" s="727">
        <f t="shared" si="15"/>
        <v>1.0000907935355001</v>
      </c>
      <c r="O455" s="714" t="s">
        <v>498</v>
      </c>
      <c r="P455" s="721" t="s">
        <v>1537</v>
      </c>
      <c r="R455" s="714">
        <v>48.9</v>
      </c>
      <c r="S455" s="714">
        <v>10374</v>
      </c>
    </row>
    <row r="456" spans="1:19">
      <c r="A456" s="721" t="s">
        <v>603</v>
      </c>
      <c r="B456" s="714">
        <v>2008</v>
      </c>
      <c r="D456" s="722" t="s">
        <v>602</v>
      </c>
      <c r="E456" s="722" t="s">
        <v>577</v>
      </c>
      <c r="F456" s="714" t="s">
        <v>705</v>
      </c>
      <c r="G456" s="723" t="s">
        <v>1480</v>
      </c>
      <c r="H456" s="714" t="s">
        <v>1481</v>
      </c>
      <c r="I456" s="714" t="s">
        <v>402</v>
      </c>
      <c r="J456" s="724">
        <v>1</v>
      </c>
      <c r="K456" s="725">
        <v>3.2958053386598873</v>
      </c>
      <c r="L456" s="725">
        <v>1</v>
      </c>
      <c r="M456" s="726">
        <f t="shared" si="14"/>
        <v>3.2958053386598873</v>
      </c>
      <c r="N456" s="727">
        <f t="shared" si="15"/>
        <v>3.2958053386598873</v>
      </c>
      <c r="O456" s="714" t="s">
        <v>498</v>
      </c>
      <c r="P456" s="721" t="s">
        <v>1537</v>
      </c>
      <c r="R456" s="714">
        <v>48.9</v>
      </c>
      <c r="S456" s="714">
        <v>10374</v>
      </c>
    </row>
    <row r="457" spans="1:19">
      <c r="A457" s="721" t="s">
        <v>603</v>
      </c>
      <c r="B457" s="714">
        <v>2008</v>
      </c>
      <c r="D457" s="722" t="s">
        <v>603</v>
      </c>
      <c r="E457" s="722" t="s">
        <v>1539</v>
      </c>
      <c r="F457" s="714" t="s">
        <v>705</v>
      </c>
      <c r="G457" s="723" t="s">
        <v>1480</v>
      </c>
      <c r="H457" s="714" t="s">
        <v>1481</v>
      </c>
      <c r="I457" s="714" t="s">
        <v>1484</v>
      </c>
      <c r="J457" s="724">
        <v>1</v>
      </c>
      <c r="K457" s="725">
        <v>0.62647539495187943</v>
      </c>
      <c r="L457" s="725">
        <v>1</v>
      </c>
      <c r="M457" s="726">
        <f t="shared" si="14"/>
        <v>0.62647539495187943</v>
      </c>
      <c r="N457" s="727">
        <f t="shared" si="15"/>
        <v>0.62647539495187943</v>
      </c>
      <c r="O457" s="714" t="s">
        <v>498</v>
      </c>
      <c r="P457" s="721" t="s">
        <v>1537</v>
      </c>
      <c r="R457" s="714">
        <v>48.9</v>
      </c>
      <c r="S457" s="714">
        <v>10374</v>
      </c>
    </row>
    <row r="458" spans="1:19">
      <c r="A458" s="721" t="s">
        <v>603</v>
      </c>
      <c r="B458" s="714">
        <v>2008</v>
      </c>
      <c r="D458" s="722" t="s">
        <v>602</v>
      </c>
      <c r="E458" s="722" t="s">
        <v>577</v>
      </c>
      <c r="F458" s="714" t="s">
        <v>705</v>
      </c>
      <c r="G458" s="723" t="s">
        <v>1480</v>
      </c>
      <c r="H458" s="714" t="s">
        <v>1481</v>
      </c>
      <c r="I458" s="714" t="s">
        <v>402</v>
      </c>
      <c r="J458" s="724">
        <v>30</v>
      </c>
      <c r="K458" s="725">
        <v>117.66842200835299</v>
      </c>
      <c r="L458" s="725">
        <v>1</v>
      </c>
      <c r="M458" s="726">
        <f t="shared" si="14"/>
        <v>117.66842200835299</v>
      </c>
      <c r="N458" s="727">
        <f t="shared" si="15"/>
        <v>3.9222807336117662</v>
      </c>
      <c r="O458" s="714" t="s">
        <v>498</v>
      </c>
      <c r="P458" s="721" t="s">
        <v>1537</v>
      </c>
      <c r="R458" s="714">
        <v>48.9</v>
      </c>
      <c r="S458" s="714">
        <v>10374</v>
      </c>
    </row>
    <row r="459" spans="1:19">
      <c r="A459" s="721" t="s">
        <v>603</v>
      </c>
      <c r="B459" s="714">
        <v>2008</v>
      </c>
      <c r="D459" s="722" t="s">
        <v>603</v>
      </c>
      <c r="E459" s="722" t="s">
        <v>1500</v>
      </c>
      <c r="F459" s="714" t="s">
        <v>705</v>
      </c>
      <c r="G459" s="723" t="s">
        <v>1480</v>
      </c>
      <c r="H459" s="714" t="s">
        <v>1481</v>
      </c>
      <c r="I459" s="714" t="s">
        <v>1484</v>
      </c>
      <c r="J459" s="724">
        <v>10</v>
      </c>
      <c r="K459" s="725">
        <v>11.984746686035953</v>
      </c>
      <c r="L459" s="725">
        <v>1</v>
      </c>
      <c r="M459" s="726">
        <f t="shared" si="14"/>
        <v>11.984746686035953</v>
      </c>
      <c r="N459" s="727">
        <f t="shared" si="15"/>
        <v>1.1984746686035952</v>
      </c>
      <c r="O459" s="714" t="s">
        <v>498</v>
      </c>
      <c r="P459" s="721" t="s">
        <v>1537</v>
      </c>
      <c r="R459" s="714">
        <v>48.9</v>
      </c>
      <c r="S459" s="714">
        <v>10374</v>
      </c>
    </row>
    <row r="460" spans="1:19">
      <c r="A460" s="721" t="s">
        <v>603</v>
      </c>
      <c r="B460" s="714">
        <v>2008</v>
      </c>
      <c r="D460" s="722" t="s">
        <v>602</v>
      </c>
      <c r="E460" s="722" t="s">
        <v>577</v>
      </c>
      <c r="F460" s="714" t="s">
        <v>705</v>
      </c>
      <c r="G460" s="723" t="s">
        <v>1480</v>
      </c>
      <c r="H460" s="714" t="s">
        <v>1481</v>
      </c>
      <c r="I460" s="714" t="s">
        <v>402</v>
      </c>
      <c r="J460" s="724">
        <v>30</v>
      </c>
      <c r="K460" s="725">
        <v>92.427819139277275</v>
      </c>
      <c r="L460" s="725">
        <v>1</v>
      </c>
      <c r="M460" s="726">
        <f t="shared" si="14"/>
        <v>92.427819139277275</v>
      </c>
      <c r="N460" s="727">
        <f t="shared" si="15"/>
        <v>3.080927304642576</v>
      </c>
      <c r="O460" s="714" t="s">
        <v>498</v>
      </c>
      <c r="P460" s="721" t="s">
        <v>1537</v>
      </c>
      <c r="R460" s="714">
        <v>48.9</v>
      </c>
      <c r="S460" s="714">
        <v>10374</v>
      </c>
    </row>
    <row r="461" spans="1:19">
      <c r="A461" s="721" t="s">
        <v>603</v>
      </c>
      <c r="B461" s="714">
        <v>2008</v>
      </c>
      <c r="D461" s="722" t="s">
        <v>602</v>
      </c>
      <c r="E461" s="722" t="s">
        <v>577</v>
      </c>
      <c r="F461" s="714" t="s">
        <v>705</v>
      </c>
      <c r="G461" s="723" t="s">
        <v>1480</v>
      </c>
      <c r="H461" s="714" t="s">
        <v>1481</v>
      </c>
      <c r="I461" s="714" t="s">
        <v>402</v>
      </c>
      <c r="J461" s="724">
        <v>30</v>
      </c>
      <c r="K461" s="725">
        <v>113.94225531142182</v>
      </c>
      <c r="L461" s="725">
        <v>1</v>
      </c>
      <c r="M461" s="726">
        <f t="shared" si="14"/>
        <v>113.94225531142182</v>
      </c>
      <c r="N461" s="727">
        <f t="shared" si="15"/>
        <v>3.7980751770473939</v>
      </c>
      <c r="O461" s="714" t="s">
        <v>498</v>
      </c>
      <c r="P461" s="721" t="s">
        <v>1537</v>
      </c>
      <c r="R461" s="714">
        <v>48.9</v>
      </c>
      <c r="S461" s="714">
        <v>10374</v>
      </c>
    </row>
    <row r="462" spans="1:19">
      <c r="A462" s="721" t="s">
        <v>603</v>
      </c>
      <c r="B462" s="714">
        <v>2008</v>
      </c>
      <c r="D462" s="722" t="s">
        <v>603</v>
      </c>
      <c r="E462" s="722" t="s">
        <v>1486</v>
      </c>
      <c r="F462" s="714" t="s">
        <v>705</v>
      </c>
      <c r="G462" s="723" t="s">
        <v>1480</v>
      </c>
      <c r="H462" s="714" t="s">
        <v>1481</v>
      </c>
      <c r="I462" s="714" t="s">
        <v>1484</v>
      </c>
      <c r="J462" s="724">
        <v>30</v>
      </c>
      <c r="K462" s="725">
        <v>57.159978209551475</v>
      </c>
      <c r="L462" s="725">
        <v>1</v>
      </c>
      <c r="M462" s="726">
        <f t="shared" si="14"/>
        <v>57.159978209551475</v>
      </c>
      <c r="N462" s="727">
        <f t="shared" si="15"/>
        <v>1.9053326069850491</v>
      </c>
      <c r="O462" s="714" t="s">
        <v>498</v>
      </c>
      <c r="P462" s="721" t="s">
        <v>1537</v>
      </c>
      <c r="R462" s="714">
        <v>48.9</v>
      </c>
      <c r="S462" s="714">
        <v>10374</v>
      </c>
    </row>
    <row r="463" spans="1:19">
      <c r="A463" s="721" t="s">
        <v>603</v>
      </c>
      <c r="B463" s="714">
        <v>2008</v>
      </c>
      <c r="D463" s="722" t="s">
        <v>602</v>
      </c>
      <c r="E463" s="722" t="s">
        <v>577</v>
      </c>
      <c r="F463" s="714" t="s">
        <v>705</v>
      </c>
      <c r="G463" s="723" t="s">
        <v>1480</v>
      </c>
      <c r="H463" s="714" t="s">
        <v>1481</v>
      </c>
      <c r="I463" s="714" t="s">
        <v>402</v>
      </c>
      <c r="J463" s="724">
        <v>30</v>
      </c>
      <c r="K463" s="725">
        <v>99.963682585799887</v>
      </c>
      <c r="L463" s="725">
        <v>1</v>
      </c>
      <c r="M463" s="726">
        <f t="shared" si="14"/>
        <v>99.963682585799887</v>
      </c>
      <c r="N463" s="727">
        <f t="shared" si="15"/>
        <v>3.3321227528599962</v>
      </c>
      <c r="O463" s="714" t="s">
        <v>498</v>
      </c>
      <c r="P463" s="721" t="s">
        <v>1537</v>
      </c>
      <c r="R463" s="714">
        <v>48.9</v>
      </c>
      <c r="S463" s="714">
        <v>10374</v>
      </c>
    </row>
    <row r="464" spans="1:19">
      <c r="A464" s="721" t="s">
        <v>603</v>
      </c>
      <c r="B464" s="714">
        <v>2008</v>
      </c>
      <c r="D464" s="722" t="s">
        <v>603</v>
      </c>
      <c r="E464" s="722" t="s">
        <v>1499</v>
      </c>
      <c r="F464" s="714" t="s">
        <v>705</v>
      </c>
      <c r="G464" s="723" t="s">
        <v>1480</v>
      </c>
      <c r="H464" s="714" t="s">
        <v>1481</v>
      </c>
      <c r="I464" s="714" t="s">
        <v>1484</v>
      </c>
      <c r="J464" s="724">
        <v>60</v>
      </c>
      <c r="K464" s="725">
        <v>62.1027782821863</v>
      </c>
      <c r="L464" s="725">
        <v>1</v>
      </c>
      <c r="M464" s="726">
        <f t="shared" si="14"/>
        <v>62.1027782821863</v>
      </c>
      <c r="N464" s="727">
        <f t="shared" si="15"/>
        <v>1.0350463047031051</v>
      </c>
      <c r="O464" s="714" t="s">
        <v>498</v>
      </c>
      <c r="P464" s="721" t="s">
        <v>1537</v>
      </c>
      <c r="R464" s="714">
        <v>48.9</v>
      </c>
      <c r="S464" s="714">
        <v>10374</v>
      </c>
    </row>
    <row r="465" spans="1:19">
      <c r="A465" s="721" t="s">
        <v>603</v>
      </c>
      <c r="B465" s="714">
        <v>2008</v>
      </c>
      <c r="D465" s="722" t="s">
        <v>602</v>
      </c>
      <c r="E465" s="722" t="s">
        <v>577</v>
      </c>
      <c r="F465" s="714" t="s">
        <v>705</v>
      </c>
      <c r="G465" s="723" t="s">
        <v>1480</v>
      </c>
      <c r="H465" s="714" t="s">
        <v>1481</v>
      </c>
      <c r="I465" s="714" t="s">
        <v>402</v>
      </c>
      <c r="J465" s="724">
        <v>30</v>
      </c>
      <c r="K465" s="725">
        <v>102.71472671145814</v>
      </c>
      <c r="L465" s="725">
        <v>1</v>
      </c>
      <c r="M465" s="726">
        <f t="shared" si="14"/>
        <v>102.71472671145814</v>
      </c>
      <c r="N465" s="727">
        <f t="shared" si="15"/>
        <v>3.4238242237152714</v>
      </c>
      <c r="O465" s="714" t="s">
        <v>498</v>
      </c>
      <c r="P465" s="721" t="s">
        <v>1537</v>
      </c>
      <c r="R465" s="714">
        <v>48.9</v>
      </c>
      <c r="S465" s="714">
        <v>10374</v>
      </c>
    </row>
    <row r="466" spans="1:19">
      <c r="A466" s="721" t="s">
        <v>603</v>
      </c>
      <c r="B466" s="714">
        <v>2008</v>
      </c>
      <c r="D466" s="722" t="s">
        <v>603</v>
      </c>
      <c r="E466" s="722" t="s">
        <v>1486</v>
      </c>
      <c r="F466" s="714" t="s">
        <v>705</v>
      </c>
      <c r="G466" s="723" t="s">
        <v>1480</v>
      </c>
      <c r="H466" s="714" t="s">
        <v>1481</v>
      </c>
      <c r="I466" s="714" t="s">
        <v>1484</v>
      </c>
      <c r="J466" s="724">
        <v>30</v>
      </c>
      <c r="K466" s="725">
        <v>52.19720355910659</v>
      </c>
      <c r="L466" s="725">
        <v>1</v>
      </c>
      <c r="M466" s="726">
        <f t="shared" si="14"/>
        <v>52.19720355910659</v>
      </c>
      <c r="N466" s="727">
        <f t="shared" si="15"/>
        <v>1.739906785303553</v>
      </c>
      <c r="O466" s="714" t="s">
        <v>498</v>
      </c>
      <c r="P466" s="721" t="s">
        <v>1537</v>
      </c>
      <c r="R466" s="714">
        <v>48.9</v>
      </c>
      <c r="S466" s="714">
        <v>10374</v>
      </c>
    </row>
    <row r="467" spans="1:19">
      <c r="A467" s="721" t="s">
        <v>603</v>
      </c>
      <c r="B467" s="714">
        <v>2008</v>
      </c>
      <c r="D467" s="722" t="s">
        <v>602</v>
      </c>
      <c r="E467" s="722" t="s">
        <v>577</v>
      </c>
      <c r="F467" s="714" t="s">
        <v>705</v>
      </c>
      <c r="G467" s="723" t="s">
        <v>1480</v>
      </c>
      <c r="H467" s="714" t="s">
        <v>1481</v>
      </c>
      <c r="I467" s="714" t="s">
        <v>402</v>
      </c>
      <c r="J467" s="724">
        <v>30</v>
      </c>
      <c r="K467" s="725">
        <v>121.64517886326493</v>
      </c>
      <c r="L467" s="725">
        <v>1</v>
      </c>
      <c r="M467" s="726">
        <f t="shared" si="14"/>
        <v>121.64517886326493</v>
      </c>
      <c r="N467" s="727">
        <f t="shared" si="15"/>
        <v>4.0548392954421644</v>
      </c>
      <c r="O467" s="714" t="s">
        <v>498</v>
      </c>
      <c r="P467" s="721" t="s">
        <v>1537</v>
      </c>
      <c r="R467" s="714">
        <v>48.9</v>
      </c>
      <c r="S467" s="714">
        <v>10374</v>
      </c>
    </row>
    <row r="468" spans="1:19">
      <c r="A468" s="721" t="s">
        <v>603</v>
      </c>
      <c r="B468" s="714">
        <v>2008</v>
      </c>
      <c r="D468" s="722" t="s">
        <v>603</v>
      </c>
      <c r="E468" s="722" t="s">
        <v>1499</v>
      </c>
      <c r="F468" s="714" t="s">
        <v>705</v>
      </c>
      <c r="G468" s="723" t="s">
        <v>1480</v>
      </c>
      <c r="H468" s="714" t="s">
        <v>1481</v>
      </c>
      <c r="I468" s="714" t="s">
        <v>1484</v>
      </c>
      <c r="J468" s="724">
        <v>10</v>
      </c>
      <c r="K468" s="725">
        <v>12.711094970038133</v>
      </c>
      <c r="L468" s="725">
        <v>1</v>
      </c>
      <c r="M468" s="726">
        <f t="shared" si="14"/>
        <v>12.711094970038133</v>
      </c>
      <c r="N468" s="727">
        <f t="shared" si="15"/>
        <v>1.2711094970038133</v>
      </c>
      <c r="O468" s="714" t="s">
        <v>498</v>
      </c>
      <c r="P468" s="721" t="s">
        <v>1537</v>
      </c>
      <c r="R468" s="714">
        <v>48.9</v>
      </c>
      <c r="S468" s="714">
        <v>10374</v>
      </c>
    </row>
    <row r="469" spans="1:19">
      <c r="A469" s="721" t="s">
        <v>603</v>
      </c>
      <c r="B469" s="714">
        <v>2008</v>
      </c>
      <c r="D469" s="722" t="s">
        <v>602</v>
      </c>
      <c r="E469" s="722" t="s">
        <v>577</v>
      </c>
      <c r="F469" s="714" t="s">
        <v>705</v>
      </c>
      <c r="G469" s="723" t="s">
        <v>1480</v>
      </c>
      <c r="H469" s="714" t="s">
        <v>1481</v>
      </c>
      <c r="I469" s="714" t="s">
        <v>402</v>
      </c>
      <c r="J469" s="724">
        <v>30</v>
      </c>
      <c r="K469" s="725">
        <v>113.94225531142182</v>
      </c>
      <c r="L469" s="725">
        <v>1</v>
      </c>
      <c r="M469" s="726">
        <f t="shared" si="14"/>
        <v>113.94225531142182</v>
      </c>
      <c r="N469" s="727">
        <f t="shared" si="15"/>
        <v>3.7980751770473939</v>
      </c>
      <c r="O469" s="714" t="s">
        <v>498</v>
      </c>
      <c r="P469" s="721" t="s">
        <v>1537</v>
      </c>
      <c r="R469" s="714">
        <v>48.9</v>
      </c>
      <c r="S469" s="714">
        <v>10374</v>
      </c>
    </row>
    <row r="470" spans="1:19">
      <c r="A470" s="721" t="s">
        <v>603</v>
      </c>
      <c r="B470" s="714">
        <v>2008</v>
      </c>
      <c r="D470" s="722" t="s">
        <v>603</v>
      </c>
      <c r="E470" s="722" t="s">
        <v>1486</v>
      </c>
      <c r="F470" s="714" t="s">
        <v>705</v>
      </c>
      <c r="G470" s="723" t="s">
        <v>1480</v>
      </c>
      <c r="H470" s="714" t="s">
        <v>1481</v>
      </c>
      <c r="I470" s="714" t="s">
        <v>1484</v>
      </c>
      <c r="J470" s="724">
        <v>30</v>
      </c>
      <c r="K470" s="725">
        <v>57.159978209551475</v>
      </c>
      <c r="L470" s="725">
        <v>1</v>
      </c>
      <c r="M470" s="726">
        <f t="shared" si="14"/>
        <v>57.159978209551475</v>
      </c>
      <c r="N470" s="727">
        <f t="shared" si="15"/>
        <v>1.9053326069850491</v>
      </c>
      <c r="O470" s="714" t="s">
        <v>498</v>
      </c>
      <c r="P470" s="721" t="s">
        <v>1537</v>
      </c>
      <c r="R470" s="714">
        <v>48.9</v>
      </c>
      <c r="S470" s="714">
        <v>10374</v>
      </c>
    </row>
    <row r="471" spans="1:19">
      <c r="A471" s="721" t="s">
        <v>603</v>
      </c>
      <c r="B471" s="714">
        <v>2008</v>
      </c>
      <c r="D471" s="722" t="s">
        <v>602</v>
      </c>
      <c r="E471" s="722" t="s">
        <v>577</v>
      </c>
      <c r="F471" s="714" t="s">
        <v>705</v>
      </c>
      <c r="G471" s="723" t="s">
        <v>1480</v>
      </c>
      <c r="H471" s="714" t="s">
        <v>1481</v>
      </c>
      <c r="I471" s="714" t="s">
        <v>402</v>
      </c>
      <c r="J471" s="724">
        <v>30</v>
      </c>
      <c r="K471" s="725">
        <v>105.19339023061558</v>
      </c>
      <c r="L471" s="725">
        <v>1</v>
      </c>
      <c r="M471" s="726">
        <f t="shared" si="14"/>
        <v>105.19339023061558</v>
      </c>
      <c r="N471" s="727">
        <f t="shared" si="15"/>
        <v>3.5064463410205193</v>
      </c>
      <c r="O471" s="714" t="s">
        <v>498</v>
      </c>
      <c r="P471" s="721" t="s">
        <v>1537</v>
      </c>
      <c r="R471" s="714">
        <v>48.9</v>
      </c>
      <c r="S471" s="714">
        <v>10374</v>
      </c>
    </row>
    <row r="472" spans="1:19">
      <c r="A472" s="721" t="s">
        <v>603</v>
      </c>
      <c r="B472" s="714">
        <v>2008</v>
      </c>
      <c r="D472" s="722" t="s">
        <v>603</v>
      </c>
      <c r="E472" s="722" t="s">
        <v>1486</v>
      </c>
      <c r="F472" s="714" t="s">
        <v>705</v>
      </c>
      <c r="G472" s="723" t="s">
        <v>1480</v>
      </c>
      <c r="H472" s="714" t="s">
        <v>1481</v>
      </c>
      <c r="I472" s="714" t="s">
        <v>1484</v>
      </c>
      <c r="J472" s="724">
        <v>30</v>
      </c>
      <c r="K472" s="725">
        <v>55.692754675867072</v>
      </c>
      <c r="L472" s="725">
        <v>1</v>
      </c>
      <c r="M472" s="726">
        <f t="shared" si="14"/>
        <v>55.692754675867072</v>
      </c>
      <c r="N472" s="727">
        <f t="shared" si="15"/>
        <v>1.8564251558622358</v>
      </c>
      <c r="O472" s="714" t="s">
        <v>498</v>
      </c>
      <c r="P472" s="721" t="s">
        <v>1537</v>
      </c>
      <c r="R472" s="714">
        <v>48.9</v>
      </c>
      <c r="S472" s="714">
        <v>10374</v>
      </c>
    </row>
    <row r="473" spans="1:19">
      <c r="A473" s="721" t="s">
        <v>603</v>
      </c>
      <c r="B473" s="714">
        <v>2008</v>
      </c>
      <c r="D473" s="722" t="s">
        <v>602</v>
      </c>
      <c r="E473" s="722" t="s">
        <v>577</v>
      </c>
      <c r="F473" s="714" t="s">
        <v>705</v>
      </c>
      <c r="G473" s="723" t="s">
        <v>1480</v>
      </c>
      <c r="H473" s="714" t="s">
        <v>1481</v>
      </c>
      <c r="I473" s="714" t="s">
        <v>402</v>
      </c>
      <c r="J473" s="724">
        <v>30</v>
      </c>
      <c r="K473" s="725">
        <v>109.22462320682766</v>
      </c>
      <c r="L473" s="725">
        <v>1</v>
      </c>
      <c r="M473" s="726">
        <f t="shared" si="14"/>
        <v>109.22462320682766</v>
      </c>
      <c r="N473" s="727">
        <f t="shared" si="15"/>
        <v>3.6408207735609222</v>
      </c>
      <c r="O473" s="714" t="s">
        <v>498</v>
      </c>
      <c r="P473" s="721" t="s">
        <v>1537</v>
      </c>
      <c r="R473" s="714">
        <v>48.9</v>
      </c>
      <c r="S473" s="714">
        <v>10374</v>
      </c>
    </row>
    <row r="474" spans="1:19">
      <c r="A474" s="721" t="s">
        <v>603</v>
      </c>
      <c r="B474" s="714">
        <v>2008</v>
      </c>
      <c r="D474" s="722" t="s">
        <v>603</v>
      </c>
      <c r="E474" s="722" t="s">
        <v>1486</v>
      </c>
      <c r="F474" s="714" t="s">
        <v>705</v>
      </c>
      <c r="G474" s="723" t="s">
        <v>1480</v>
      </c>
      <c r="H474" s="714" t="s">
        <v>1481</v>
      </c>
      <c r="I474" s="714" t="s">
        <v>1484</v>
      </c>
      <c r="J474" s="724">
        <v>30</v>
      </c>
      <c r="K474" s="725">
        <v>53.931360087161792</v>
      </c>
      <c r="L474" s="725">
        <v>1</v>
      </c>
      <c r="M474" s="726">
        <f t="shared" si="14"/>
        <v>53.931360087161792</v>
      </c>
      <c r="N474" s="727">
        <f t="shared" si="15"/>
        <v>1.797712002905393</v>
      </c>
      <c r="O474" s="714" t="s">
        <v>498</v>
      </c>
      <c r="P474" s="721" t="s">
        <v>1537</v>
      </c>
      <c r="R474" s="714">
        <v>48.9</v>
      </c>
      <c r="S474" s="714">
        <v>10374</v>
      </c>
    </row>
    <row r="475" spans="1:19">
      <c r="A475" s="721" t="s">
        <v>603</v>
      </c>
      <c r="B475" s="714">
        <v>2008</v>
      </c>
      <c r="D475" s="722" t="s">
        <v>602</v>
      </c>
      <c r="E475" s="722" t="s">
        <v>577</v>
      </c>
      <c r="F475" s="714" t="s">
        <v>705</v>
      </c>
      <c r="G475" s="723" t="s">
        <v>1480</v>
      </c>
      <c r="H475" s="714" t="s">
        <v>1481</v>
      </c>
      <c r="I475" s="714" t="s">
        <v>402</v>
      </c>
      <c r="J475" s="724">
        <v>7</v>
      </c>
      <c r="K475" s="725">
        <v>29.644089340838931</v>
      </c>
      <c r="L475" s="725">
        <v>1</v>
      </c>
      <c r="M475" s="726">
        <f t="shared" si="14"/>
        <v>29.644089340838931</v>
      </c>
      <c r="N475" s="727">
        <f t="shared" si="15"/>
        <v>4.2348699058341328</v>
      </c>
      <c r="O475" s="714" t="s">
        <v>498</v>
      </c>
      <c r="P475" s="721" t="s">
        <v>1537</v>
      </c>
      <c r="R475" s="714">
        <v>48.9</v>
      </c>
      <c r="S475" s="714">
        <v>10374</v>
      </c>
    </row>
    <row r="476" spans="1:19">
      <c r="A476" s="721" t="s">
        <v>603</v>
      </c>
      <c r="B476" s="714">
        <v>2008</v>
      </c>
      <c r="D476" s="722" t="s">
        <v>603</v>
      </c>
      <c r="E476" s="722" t="s">
        <v>1499</v>
      </c>
      <c r="F476" s="714" t="s">
        <v>705</v>
      </c>
      <c r="G476" s="723" t="s">
        <v>1480</v>
      </c>
      <c r="H476" s="714" t="s">
        <v>1481</v>
      </c>
      <c r="I476" s="714" t="s">
        <v>1484</v>
      </c>
      <c r="J476" s="724">
        <v>1</v>
      </c>
      <c r="K476" s="725">
        <v>1.2729253677138186</v>
      </c>
      <c r="L476" s="725">
        <v>1</v>
      </c>
      <c r="M476" s="726">
        <f t="shared" si="14"/>
        <v>1.2729253677138186</v>
      </c>
      <c r="N476" s="727">
        <f t="shared" si="15"/>
        <v>1.2729253677138186</v>
      </c>
      <c r="O476" s="714" t="s">
        <v>498</v>
      </c>
      <c r="P476" s="721" t="s">
        <v>1537</v>
      </c>
      <c r="R476" s="714">
        <v>48.9</v>
      </c>
      <c r="S476" s="714">
        <v>10374</v>
      </c>
    </row>
    <row r="477" spans="1:19">
      <c r="A477" s="721" t="s">
        <v>603</v>
      </c>
      <c r="B477" s="714">
        <v>2008</v>
      </c>
      <c r="D477" s="722" t="s">
        <v>602</v>
      </c>
      <c r="E477" s="722" t="s">
        <v>577</v>
      </c>
      <c r="F477" s="714" t="s">
        <v>705</v>
      </c>
      <c r="G477" s="723" t="s">
        <v>1480</v>
      </c>
      <c r="H477" s="714" t="s">
        <v>1481</v>
      </c>
      <c r="I477" s="714" t="s">
        <v>402</v>
      </c>
      <c r="J477" s="724">
        <v>30</v>
      </c>
      <c r="K477" s="725">
        <v>105.19339023061558</v>
      </c>
      <c r="L477" s="725">
        <v>1</v>
      </c>
      <c r="M477" s="726">
        <f t="shared" si="14"/>
        <v>105.19339023061558</v>
      </c>
      <c r="N477" s="727">
        <f t="shared" si="15"/>
        <v>3.5064463410205193</v>
      </c>
      <c r="O477" s="714" t="s">
        <v>498</v>
      </c>
      <c r="P477" s="721" t="s">
        <v>1537</v>
      </c>
      <c r="R477" s="714">
        <v>48.9</v>
      </c>
      <c r="S477" s="714">
        <v>10374</v>
      </c>
    </row>
    <row r="478" spans="1:19">
      <c r="A478" s="721" t="s">
        <v>603</v>
      </c>
      <c r="B478" s="714">
        <v>2008</v>
      </c>
      <c r="D478" s="722" t="s">
        <v>603</v>
      </c>
      <c r="E478" s="722" t="s">
        <v>1500</v>
      </c>
      <c r="F478" s="714" t="s">
        <v>705</v>
      </c>
      <c r="G478" s="723" t="s">
        <v>1480</v>
      </c>
      <c r="H478" s="714" t="s">
        <v>1481</v>
      </c>
      <c r="I478" s="714" t="s">
        <v>1484</v>
      </c>
      <c r="J478" s="724">
        <v>10</v>
      </c>
      <c r="K478" s="725">
        <v>12.039222807336117</v>
      </c>
      <c r="L478" s="725">
        <v>1</v>
      </c>
      <c r="M478" s="726">
        <f t="shared" si="14"/>
        <v>12.039222807336117</v>
      </c>
      <c r="N478" s="727">
        <f t="shared" si="15"/>
        <v>1.2039222807336116</v>
      </c>
      <c r="O478" s="714" t="s">
        <v>498</v>
      </c>
      <c r="P478" s="721" t="s">
        <v>1537</v>
      </c>
      <c r="R478" s="714">
        <v>48.9</v>
      </c>
      <c r="S478" s="714">
        <v>10374</v>
      </c>
    </row>
    <row r="479" spans="1:19">
      <c r="A479" s="721" t="s">
        <v>603</v>
      </c>
      <c r="B479" s="714">
        <v>2008</v>
      </c>
      <c r="D479" s="722" t="s">
        <v>602</v>
      </c>
      <c r="E479" s="722" t="s">
        <v>577</v>
      </c>
      <c r="F479" s="714" t="s">
        <v>705</v>
      </c>
      <c r="G479" s="723" t="s">
        <v>1480</v>
      </c>
      <c r="H479" s="714" t="s">
        <v>1481</v>
      </c>
      <c r="I479" s="714" t="s">
        <v>402</v>
      </c>
      <c r="J479" s="724">
        <v>30</v>
      </c>
      <c r="K479" s="725">
        <v>121.66152169965497</v>
      </c>
      <c r="L479" s="725">
        <v>1</v>
      </c>
      <c r="M479" s="726">
        <f t="shared" si="14"/>
        <v>121.66152169965497</v>
      </c>
      <c r="N479" s="727">
        <f t="shared" si="15"/>
        <v>4.055384056655166</v>
      </c>
      <c r="O479" s="714" t="s">
        <v>498</v>
      </c>
      <c r="P479" s="721" t="s">
        <v>1537</v>
      </c>
      <c r="R479" s="714">
        <v>48.9</v>
      </c>
      <c r="S479" s="714">
        <v>10374</v>
      </c>
    </row>
    <row r="480" spans="1:19">
      <c r="A480" s="721" t="s">
        <v>603</v>
      </c>
      <c r="B480" s="714">
        <v>2008</v>
      </c>
      <c r="D480" s="722" t="s">
        <v>603</v>
      </c>
      <c r="E480" s="722" t="s">
        <v>1499</v>
      </c>
      <c r="F480" s="714" t="s">
        <v>705</v>
      </c>
      <c r="G480" s="723" t="s">
        <v>1480</v>
      </c>
      <c r="H480" s="714" t="s">
        <v>1481</v>
      </c>
      <c r="I480" s="714" t="s">
        <v>1484</v>
      </c>
      <c r="J480" s="724">
        <v>60</v>
      </c>
      <c r="K480" s="725">
        <v>76.333757036498994</v>
      </c>
      <c r="L480" s="725">
        <v>1</v>
      </c>
      <c r="M480" s="726">
        <f t="shared" si="14"/>
        <v>76.333757036498994</v>
      </c>
      <c r="N480" s="727">
        <f t="shared" si="15"/>
        <v>1.2722292839416498</v>
      </c>
      <c r="O480" s="714" t="s">
        <v>498</v>
      </c>
      <c r="P480" s="721" t="s">
        <v>1537</v>
      </c>
      <c r="R480" s="714">
        <v>48.9</v>
      </c>
      <c r="S480" s="714">
        <v>10374</v>
      </c>
    </row>
    <row r="481" spans="1:19">
      <c r="A481" s="721" t="s">
        <v>603</v>
      </c>
      <c r="B481" s="714">
        <v>2008</v>
      </c>
      <c r="D481" s="722" t="s">
        <v>602</v>
      </c>
      <c r="E481" s="722" t="s">
        <v>577</v>
      </c>
      <c r="F481" s="714" t="s">
        <v>705</v>
      </c>
      <c r="G481" s="723" t="s">
        <v>1480</v>
      </c>
      <c r="H481" s="714" t="s">
        <v>1481</v>
      </c>
      <c r="I481" s="714" t="s">
        <v>402</v>
      </c>
      <c r="J481" s="724">
        <v>30</v>
      </c>
      <c r="K481" s="725">
        <v>102.58398402033774</v>
      </c>
      <c r="L481" s="725">
        <v>1</v>
      </c>
      <c r="M481" s="726">
        <f t="shared" si="14"/>
        <v>102.58398402033774</v>
      </c>
      <c r="N481" s="727">
        <f t="shared" si="15"/>
        <v>3.419466134011258</v>
      </c>
      <c r="O481" s="714" t="s">
        <v>498</v>
      </c>
      <c r="P481" s="721" t="s">
        <v>1537</v>
      </c>
      <c r="R481" s="714">
        <v>48.9</v>
      </c>
      <c r="S481" s="714">
        <v>10374</v>
      </c>
    </row>
    <row r="482" spans="1:19">
      <c r="A482" s="721" t="s">
        <v>603</v>
      </c>
      <c r="B482" s="714">
        <v>2008</v>
      </c>
      <c r="D482" s="722" t="s">
        <v>603</v>
      </c>
      <c r="E482" s="722" t="s">
        <v>1486</v>
      </c>
      <c r="F482" s="714" t="s">
        <v>705</v>
      </c>
      <c r="G482" s="723" t="s">
        <v>1480</v>
      </c>
      <c r="H482" s="714" t="s">
        <v>1481</v>
      </c>
      <c r="I482" s="714" t="s">
        <v>1484</v>
      </c>
      <c r="J482" s="724">
        <v>30</v>
      </c>
      <c r="K482" s="725">
        <v>47.995278736153985</v>
      </c>
      <c r="L482" s="725">
        <v>1</v>
      </c>
      <c r="M482" s="726">
        <f t="shared" si="14"/>
        <v>47.995278736153985</v>
      </c>
      <c r="N482" s="727">
        <f t="shared" si="15"/>
        <v>1.5998426245384663</v>
      </c>
      <c r="O482" s="714" t="s">
        <v>498</v>
      </c>
      <c r="P482" s="721" t="s">
        <v>1537</v>
      </c>
      <c r="R482" s="714">
        <v>48.9</v>
      </c>
      <c r="S482" s="714">
        <v>10374</v>
      </c>
    </row>
    <row r="483" spans="1:19">
      <c r="A483" s="721" t="s">
        <v>603</v>
      </c>
      <c r="B483" s="714">
        <v>2008</v>
      </c>
      <c r="D483" s="722" t="s">
        <v>602</v>
      </c>
      <c r="E483" s="722" t="s">
        <v>577</v>
      </c>
      <c r="F483" s="714" t="s">
        <v>705</v>
      </c>
      <c r="G483" s="723" t="s">
        <v>1480</v>
      </c>
      <c r="H483" s="714" t="s">
        <v>1481</v>
      </c>
      <c r="I483" s="714" t="s">
        <v>402</v>
      </c>
      <c r="J483" s="724">
        <v>30</v>
      </c>
      <c r="K483" s="725">
        <v>103.23224986380968</v>
      </c>
      <c r="L483" s="725">
        <v>1</v>
      </c>
      <c r="M483" s="726">
        <f t="shared" si="14"/>
        <v>103.23224986380968</v>
      </c>
      <c r="N483" s="727">
        <f t="shared" si="15"/>
        <v>3.441074995460323</v>
      </c>
      <c r="O483" s="714" t="s">
        <v>498</v>
      </c>
      <c r="P483" s="721" t="s">
        <v>1537</v>
      </c>
      <c r="R483" s="714">
        <v>48.9</v>
      </c>
      <c r="S483" s="714">
        <v>10374</v>
      </c>
    </row>
    <row r="484" spans="1:19">
      <c r="A484" s="721" t="s">
        <v>603</v>
      </c>
      <c r="B484" s="714">
        <v>2008</v>
      </c>
      <c r="D484" s="722" t="s">
        <v>603</v>
      </c>
      <c r="E484" s="722" t="s">
        <v>1499</v>
      </c>
      <c r="F484" s="714" t="s">
        <v>705</v>
      </c>
      <c r="G484" s="723" t="s">
        <v>1480</v>
      </c>
      <c r="H484" s="714" t="s">
        <v>1481</v>
      </c>
      <c r="I484" s="714" t="s">
        <v>1484</v>
      </c>
      <c r="J484" s="724">
        <v>50</v>
      </c>
      <c r="K484" s="725">
        <v>52.206282912656611</v>
      </c>
      <c r="L484" s="725">
        <v>1</v>
      </c>
      <c r="M484" s="726">
        <f t="shared" si="14"/>
        <v>52.206282912656611</v>
      </c>
      <c r="N484" s="727">
        <f t="shared" si="15"/>
        <v>1.0441256582531322</v>
      </c>
      <c r="O484" s="714" t="s">
        <v>498</v>
      </c>
      <c r="P484" s="721" t="s">
        <v>1537</v>
      </c>
      <c r="R484" s="714">
        <v>48.9</v>
      </c>
      <c r="S484" s="714">
        <v>10374</v>
      </c>
    </row>
    <row r="485" spans="1:19">
      <c r="A485" s="721" t="s">
        <v>603</v>
      </c>
      <c r="B485" s="714">
        <v>2008</v>
      </c>
      <c r="D485" s="722" t="s">
        <v>602</v>
      </c>
      <c r="E485" s="722" t="s">
        <v>577</v>
      </c>
      <c r="F485" s="714" t="s">
        <v>705</v>
      </c>
      <c r="G485" s="723" t="s">
        <v>1480</v>
      </c>
      <c r="H485" s="714" t="s">
        <v>1481</v>
      </c>
      <c r="I485" s="714" t="s">
        <v>402</v>
      </c>
      <c r="J485" s="724">
        <v>30</v>
      </c>
      <c r="K485" s="725">
        <v>90.784456146722349</v>
      </c>
      <c r="L485" s="725">
        <v>1</v>
      </c>
      <c r="M485" s="726">
        <f t="shared" si="14"/>
        <v>90.784456146722349</v>
      </c>
      <c r="N485" s="727">
        <f t="shared" si="15"/>
        <v>3.0261485382240783</v>
      </c>
      <c r="O485" s="714" t="s">
        <v>498</v>
      </c>
      <c r="P485" s="721" t="s">
        <v>1537</v>
      </c>
      <c r="R485" s="714">
        <v>48.9</v>
      </c>
      <c r="S485" s="714">
        <v>10374</v>
      </c>
    </row>
    <row r="486" spans="1:19">
      <c r="A486" s="721" t="s">
        <v>603</v>
      </c>
      <c r="B486" s="714">
        <v>2008</v>
      </c>
      <c r="D486" s="722" t="s">
        <v>602</v>
      </c>
      <c r="E486" s="722" t="s">
        <v>577</v>
      </c>
      <c r="F486" s="714" t="s">
        <v>705</v>
      </c>
      <c r="G486" s="723" t="s">
        <v>1480</v>
      </c>
      <c r="H486" s="714" t="s">
        <v>1481</v>
      </c>
      <c r="I486" s="714" t="s">
        <v>402</v>
      </c>
      <c r="J486" s="724">
        <v>30</v>
      </c>
      <c r="K486" s="725">
        <v>103.5718176865807</v>
      </c>
      <c r="L486" s="725">
        <v>1</v>
      </c>
      <c r="M486" s="726">
        <f t="shared" si="14"/>
        <v>103.5718176865807</v>
      </c>
      <c r="N486" s="727">
        <f t="shared" si="15"/>
        <v>3.4523939228860234</v>
      </c>
      <c r="O486" s="714" t="s">
        <v>498</v>
      </c>
      <c r="P486" s="721" t="s">
        <v>1537</v>
      </c>
      <c r="R486" s="714">
        <v>48.9</v>
      </c>
      <c r="S486" s="714">
        <v>10374</v>
      </c>
    </row>
    <row r="487" spans="1:19">
      <c r="A487" s="721" t="s">
        <v>603</v>
      </c>
      <c r="B487" s="714">
        <v>2008</v>
      </c>
      <c r="D487" s="722" t="s">
        <v>603</v>
      </c>
      <c r="E487" s="722" t="s">
        <v>1486</v>
      </c>
      <c r="F487" s="714" t="s">
        <v>705</v>
      </c>
      <c r="G487" s="723" t="s">
        <v>1480</v>
      </c>
      <c r="H487" s="714" t="s">
        <v>1481</v>
      </c>
      <c r="I487" s="714" t="s">
        <v>1484</v>
      </c>
      <c r="J487" s="724">
        <v>30</v>
      </c>
      <c r="K487" s="725">
        <v>47.995278736153985</v>
      </c>
      <c r="L487" s="725">
        <v>1</v>
      </c>
      <c r="M487" s="726">
        <f t="shared" si="14"/>
        <v>47.995278736153985</v>
      </c>
      <c r="N487" s="727">
        <f t="shared" si="15"/>
        <v>1.5998426245384663</v>
      </c>
      <c r="O487" s="714" t="s">
        <v>498</v>
      </c>
      <c r="P487" s="721" t="s">
        <v>1537</v>
      </c>
      <c r="R487" s="714">
        <v>48.9</v>
      </c>
      <c r="S487" s="714">
        <v>10374</v>
      </c>
    </row>
    <row r="488" spans="1:19">
      <c r="A488" s="721" t="s">
        <v>603</v>
      </c>
      <c r="B488" s="714">
        <v>2008</v>
      </c>
      <c r="D488" s="722" t="s">
        <v>602</v>
      </c>
      <c r="E488" s="722" t="s">
        <v>577</v>
      </c>
      <c r="F488" s="714" t="s">
        <v>705</v>
      </c>
      <c r="G488" s="723" t="s">
        <v>1480</v>
      </c>
      <c r="H488" s="714" t="s">
        <v>1481</v>
      </c>
      <c r="I488" s="714" t="s">
        <v>402</v>
      </c>
      <c r="J488" s="724">
        <v>30</v>
      </c>
      <c r="K488" s="725">
        <v>111.39458870528418</v>
      </c>
      <c r="L488" s="725">
        <v>1</v>
      </c>
      <c r="M488" s="726">
        <f t="shared" si="14"/>
        <v>111.39458870528418</v>
      </c>
      <c r="N488" s="727">
        <f t="shared" si="15"/>
        <v>3.7131529568428059</v>
      </c>
      <c r="O488" s="714" t="s">
        <v>498</v>
      </c>
      <c r="P488" s="721" t="s">
        <v>1537</v>
      </c>
      <c r="R488" s="714">
        <v>48.9</v>
      </c>
      <c r="S488" s="714">
        <v>10374</v>
      </c>
    </row>
    <row r="489" spans="1:19">
      <c r="A489" s="721" t="s">
        <v>603</v>
      </c>
      <c r="B489" s="714">
        <v>2008</v>
      </c>
      <c r="D489" s="722" t="s">
        <v>603</v>
      </c>
      <c r="E489" s="722" t="s">
        <v>1486</v>
      </c>
      <c r="F489" s="714" t="s">
        <v>705</v>
      </c>
      <c r="G489" s="723" t="s">
        <v>1480</v>
      </c>
      <c r="H489" s="714" t="s">
        <v>1481</v>
      </c>
      <c r="I489" s="714" t="s">
        <v>1484</v>
      </c>
      <c r="J489" s="724">
        <v>30</v>
      </c>
      <c r="K489" s="725">
        <v>55.474850190666423</v>
      </c>
      <c r="L489" s="725">
        <v>1</v>
      </c>
      <c r="M489" s="726">
        <f t="shared" si="14"/>
        <v>55.474850190666423</v>
      </c>
      <c r="N489" s="727">
        <f t="shared" si="15"/>
        <v>1.849161673022214</v>
      </c>
      <c r="O489" s="714" t="s">
        <v>498</v>
      </c>
      <c r="P489" s="721" t="s">
        <v>1537</v>
      </c>
      <c r="R489" s="714">
        <v>48.9</v>
      </c>
      <c r="S489" s="714">
        <v>10374</v>
      </c>
    </row>
    <row r="490" spans="1:19">
      <c r="A490" s="721" t="s">
        <v>603</v>
      </c>
      <c r="B490" s="714">
        <v>2008</v>
      </c>
      <c r="D490" s="722" t="s">
        <v>602</v>
      </c>
      <c r="E490" s="722" t="s">
        <v>577</v>
      </c>
      <c r="F490" s="714" t="s">
        <v>705</v>
      </c>
      <c r="G490" s="723" t="s">
        <v>1480</v>
      </c>
      <c r="H490" s="714" t="s">
        <v>1481</v>
      </c>
      <c r="I490" s="714" t="s">
        <v>402</v>
      </c>
      <c r="J490" s="724">
        <v>30</v>
      </c>
      <c r="K490" s="725">
        <v>111.94842927183583</v>
      </c>
      <c r="L490" s="725">
        <v>1</v>
      </c>
      <c r="M490" s="726">
        <f t="shared" si="14"/>
        <v>111.94842927183583</v>
      </c>
      <c r="N490" s="727">
        <f t="shared" si="15"/>
        <v>3.7316143090611944</v>
      </c>
      <c r="O490" s="714" t="s">
        <v>498</v>
      </c>
      <c r="P490" s="721" t="s">
        <v>1537</v>
      </c>
      <c r="R490" s="714">
        <v>48.9</v>
      </c>
      <c r="S490" s="714">
        <v>10374</v>
      </c>
    </row>
    <row r="491" spans="1:19">
      <c r="A491" s="721" t="s">
        <v>603</v>
      </c>
      <c r="B491" s="714">
        <v>2008</v>
      </c>
      <c r="D491" s="722" t="s">
        <v>603</v>
      </c>
      <c r="E491" s="722" t="s">
        <v>1499</v>
      </c>
      <c r="F491" s="714" t="s">
        <v>705</v>
      </c>
      <c r="G491" s="723" t="s">
        <v>1480</v>
      </c>
      <c r="H491" s="714" t="s">
        <v>1481</v>
      </c>
      <c r="I491" s="714" t="s">
        <v>1484</v>
      </c>
      <c r="J491" s="724">
        <v>60</v>
      </c>
      <c r="K491" s="725">
        <v>70.818957690212457</v>
      </c>
      <c r="L491" s="725">
        <v>1</v>
      </c>
      <c r="M491" s="726">
        <f t="shared" si="14"/>
        <v>70.818957690212457</v>
      </c>
      <c r="N491" s="727">
        <f t="shared" si="15"/>
        <v>1.180315961503541</v>
      </c>
      <c r="O491" s="714" t="s">
        <v>498</v>
      </c>
      <c r="P491" s="721" t="s">
        <v>1537</v>
      </c>
      <c r="R491" s="714">
        <v>48.9</v>
      </c>
      <c r="S491" s="714">
        <v>10374</v>
      </c>
    </row>
    <row r="492" spans="1:19">
      <c r="A492" s="721" t="s">
        <v>603</v>
      </c>
      <c r="B492" s="714">
        <v>2008</v>
      </c>
      <c r="D492" s="722" t="s">
        <v>602</v>
      </c>
      <c r="E492" s="722" t="s">
        <v>577</v>
      </c>
      <c r="F492" s="714" t="s">
        <v>705</v>
      </c>
      <c r="G492" s="723" t="s">
        <v>1480</v>
      </c>
      <c r="H492" s="714" t="s">
        <v>1481</v>
      </c>
      <c r="I492" s="714" t="s">
        <v>402</v>
      </c>
      <c r="J492" s="724">
        <v>30</v>
      </c>
      <c r="K492" s="725">
        <v>109.25186126747775</v>
      </c>
      <c r="L492" s="725">
        <v>1</v>
      </c>
      <c r="M492" s="726">
        <f t="shared" si="14"/>
        <v>109.25186126747775</v>
      </c>
      <c r="N492" s="727">
        <f t="shared" si="15"/>
        <v>3.6417287089159252</v>
      </c>
      <c r="O492" s="714" t="s">
        <v>498</v>
      </c>
      <c r="P492" s="721" t="s">
        <v>1537</v>
      </c>
      <c r="R492" s="714">
        <v>48.9</v>
      </c>
      <c r="S492" s="714">
        <v>10374</v>
      </c>
    </row>
    <row r="493" spans="1:19">
      <c r="A493" s="721" t="s">
        <v>603</v>
      </c>
      <c r="B493" s="714">
        <v>2008</v>
      </c>
      <c r="D493" s="722" t="s">
        <v>603</v>
      </c>
      <c r="E493" s="722" t="s">
        <v>1500</v>
      </c>
      <c r="F493" s="714" t="s">
        <v>705</v>
      </c>
      <c r="G493" s="723" t="s">
        <v>1480</v>
      </c>
      <c r="H493" s="714" t="s">
        <v>1481</v>
      </c>
      <c r="I493" s="714" t="s">
        <v>1484</v>
      </c>
      <c r="J493" s="724">
        <v>10</v>
      </c>
      <c r="K493" s="725">
        <v>11.766842200835299</v>
      </c>
      <c r="L493" s="725">
        <v>1</v>
      </c>
      <c r="M493" s="726">
        <f t="shared" si="14"/>
        <v>11.766842200835299</v>
      </c>
      <c r="N493" s="727">
        <f t="shared" si="15"/>
        <v>1.1766842200835299</v>
      </c>
      <c r="O493" s="714" t="s">
        <v>498</v>
      </c>
      <c r="P493" s="721" t="s">
        <v>1537</v>
      </c>
      <c r="R493" s="714">
        <v>48.9</v>
      </c>
      <c r="S493" s="714">
        <v>10374</v>
      </c>
    </row>
    <row r="494" spans="1:19">
      <c r="A494" s="721" t="s">
        <v>603</v>
      </c>
      <c r="B494" s="714">
        <v>2008</v>
      </c>
      <c r="D494" s="722" t="s">
        <v>602</v>
      </c>
      <c r="E494" s="722" t="s">
        <v>577</v>
      </c>
      <c r="F494" s="714" t="s">
        <v>705</v>
      </c>
      <c r="G494" s="723" t="s">
        <v>1480</v>
      </c>
      <c r="H494" s="714" t="s">
        <v>1481</v>
      </c>
      <c r="I494" s="714" t="s">
        <v>402</v>
      </c>
      <c r="J494" s="724">
        <v>30</v>
      </c>
      <c r="K494" s="725">
        <v>108.1351007808244</v>
      </c>
      <c r="L494" s="725">
        <v>1</v>
      </c>
      <c r="M494" s="726">
        <f t="shared" si="14"/>
        <v>108.1351007808244</v>
      </c>
      <c r="N494" s="727">
        <f t="shared" si="15"/>
        <v>3.6045033593608133</v>
      </c>
      <c r="O494" s="714" t="s">
        <v>498</v>
      </c>
      <c r="P494" s="721" t="s">
        <v>1537</v>
      </c>
      <c r="R494" s="714">
        <v>48.9</v>
      </c>
      <c r="S494" s="714">
        <v>10374</v>
      </c>
    </row>
    <row r="495" spans="1:19">
      <c r="A495" s="721" t="s">
        <v>603</v>
      </c>
      <c r="B495" s="714">
        <v>2008</v>
      </c>
      <c r="D495" s="722" t="s">
        <v>603</v>
      </c>
      <c r="E495" s="722" t="s">
        <v>1544</v>
      </c>
      <c r="F495" s="714" t="s">
        <v>705</v>
      </c>
      <c r="G495" s="723" t="s">
        <v>1480</v>
      </c>
      <c r="H495" s="714" t="s">
        <v>1481</v>
      </c>
      <c r="I495" s="714" t="s">
        <v>1484</v>
      </c>
      <c r="J495" s="724">
        <v>10</v>
      </c>
      <c r="K495" s="725">
        <v>11.485382240784455</v>
      </c>
      <c r="L495" s="725">
        <v>1</v>
      </c>
      <c r="M495" s="726">
        <f t="shared" si="14"/>
        <v>11.485382240784455</v>
      </c>
      <c r="N495" s="727">
        <f t="shared" si="15"/>
        <v>1.1485382240784454</v>
      </c>
      <c r="O495" s="714" t="s">
        <v>498</v>
      </c>
      <c r="P495" s="721" t="s">
        <v>1537</v>
      </c>
      <c r="R495" s="714">
        <v>48.9</v>
      </c>
      <c r="S495" s="714">
        <v>10374</v>
      </c>
    </row>
    <row r="496" spans="1:19">
      <c r="A496" s="721" t="s">
        <v>603</v>
      </c>
      <c r="B496" s="714">
        <v>2008</v>
      </c>
      <c r="D496" s="722" t="s">
        <v>602</v>
      </c>
      <c r="E496" s="722" t="s">
        <v>577</v>
      </c>
      <c r="F496" s="714" t="s">
        <v>705</v>
      </c>
      <c r="G496" s="723" t="s">
        <v>1480</v>
      </c>
      <c r="H496" s="714" t="s">
        <v>1481</v>
      </c>
      <c r="I496" s="714" t="s">
        <v>402</v>
      </c>
      <c r="J496" s="724">
        <v>30</v>
      </c>
      <c r="K496" s="725">
        <v>115.98874160159795</v>
      </c>
      <c r="L496" s="725">
        <v>1</v>
      </c>
      <c r="M496" s="726">
        <f t="shared" si="14"/>
        <v>115.98874160159795</v>
      </c>
      <c r="N496" s="727">
        <f t="shared" si="15"/>
        <v>3.8662913867199316</v>
      </c>
      <c r="O496" s="714" t="s">
        <v>498</v>
      </c>
      <c r="P496" s="721" t="s">
        <v>1537</v>
      </c>
      <c r="R496" s="714">
        <v>48.9</v>
      </c>
      <c r="S496" s="714">
        <v>10374</v>
      </c>
    </row>
    <row r="497" spans="1:19">
      <c r="A497" s="721" t="s">
        <v>603</v>
      </c>
      <c r="B497" s="714">
        <v>2008</v>
      </c>
      <c r="D497" s="722" t="s">
        <v>603</v>
      </c>
      <c r="E497" s="722" t="s">
        <v>1500</v>
      </c>
      <c r="F497" s="714" t="s">
        <v>705</v>
      </c>
      <c r="G497" s="723" t="s">
        <v>1480</v>
      </c>
      <c r="H497" s="714" t="s">
        <v>1481</v>
      </c>
      <c r="I497" s="714" t="s">
        <v>1484</v>
      </c>
      <c r="J497" s="724">
        <v>10</v>
      </c>
      <c r="K497" s="725">
        <v>10.177955329580533</v>
      </c>
      <c r="L497" s="725">
        <v>1</v>
      </c>
      <c r="M497" s="726">
        <f t="shared" si="14"/>
        <v>10.177955329580533</v>
      </c>
      <c r="N497" s="727">
        <f t="shared" si="15"/>
        <v>1.0177955329580533</v>
      </c>
      <c r="O497" s="714" t="s">
        <v>498</v>
      </c>
      <c r="P497" s="721" t="s">
        <v>1537</v>
      </c>
      <c r="R497" s="714">
        <v>48.9</v>
      </c>
      <c r="S497" s="714">
        <v>10374</v>
      </c>
    </row>
    <row r="498" spans="1:19">
      <c r="A498" s="721" t="s">
        <v>603</v>
      </c>
      <c r="B498" s="714">
        <v>2008</v>
      </c>
      <c r="D498" s="722" t="s">
        <v>602</v>
      </c>
      <c r="E498" s="722" t="s">
        <v>577</v>
      </c>
      <c r="F498" s="714" t="s">
        <v>705</v>
      </c>
      <c r="G498" s="723" t="s">
        <v>1480</v>
      </c>
      <c r="H498" s="714" t="s">
        <v>1481</v>
      </c>
      <c r="I498" s="714" t="s">
        <v>402</v>
      </c>
      <c r="J498" s="724">
        <v>30</v>
      </c>
      <c r="K498" s="725">
        <v>105.45669148356636</v>
      </c>
      <c r="L498" s="725">
        <v>1</v>
      </c>
      <c r="M498" s="726">
        <f t="shared" si="14"/>
        <v>105.45669148356636</v>
      </c>
      <c r="N498" s="727">
        <f t="shared" si="15"/>
        <v>3.5152230494522119</v>
      </c>
      <c r="O498" s="714" t="s">
        <v>498</v>
      </c>
      <c r="P498" s="721" t="s">
        <v>1537</v>
      </c>
      <c r="R498" s="714">
        <v>48.9</v>
      </c>
      <c r="S498" s="714">
        <v>10374</v>
      </c>
    </row>
    <row r="499" spans="1:19">
      <c r="A499" s="721" t="s">
        <v>603</v>
      </c>
      <c r="B499" s="714">
        <v>2008</v>
      </c>
      <c r="D499" s="722" t="s">
        <v>603</v>
      </c>
      <c r="E499" s="722" t="s">
        <v>1486</v>
      </c>
      <c r="F499" s="714" t="s">
        <v>705</v>
      </c>
      <c r="G499" s="723" t="s">
        <v>1480</v>
      </c>
      <c r="H499" s="714" t="s">
        <v>1481</v>
      </c>
      <c r="I499" s="714" t="s">
        <v>1484</v>
      </c>
      <c r="J499" s="724">
        <v>30</v>
      </c>
      <c r="K499" s="725">
        <v>53.595424005810784</v>
      </c>
      <c r="L499" s="725">
        <v>1</v>
      </c>
      <c r="M499" s="726">
        <f t="shared" si="14"/>
        <v>53.595424005810784</v>
      </c>
      <c r="N499" s="727">
        <f t="shared" si="15"/>
        <v>1.786514133527026</v>
      </c>
      <c r="O499" s="714" t="s">
        <v>498</v>
      </c>
      <c r="P499" s="721" t="s">
        <v>1537</v>
      </c>
      <c r="R499" s="714">
        <v>48.9</v>
      </c>
      <c r="S499" s="714">
        <v>10374</v>
      </c>
    </row>
    <row r="500" spans="1:19">
      <c r="A500" s="721" t="s">
        <v>603</v>
      </c>
      <c r="B500" s="714">
        <v>2008</v>
      </c>
      <c r="D500" s="722" t="s">
        <v>602</v>
      </c>
      <c r="E500" s="722" t="s">
        <v>577</v>
      </c>
      <c r="F500" s="714" t="s">
        <v>705</v>
      </c>
      <c r="G500" s="723" t="s">
        <v>1480</v>
      </c>
      <c r="H500" s="714" t="s">
        <v>1481</v>
      </c>
      <c r="I500" s="714" t="s">
        <v>402</v>
      </c>
      <c r="J500" s="724">
        <v>30</v>
      </c>
      <c r="K500" s="725">
        <v>98.274922825494812</v>
      </c>
      <c r="L500" s="725">
        <v>1</v>
      </c>
      <c r="M500" s="726">
        <f t="shared" si="14"/>
        <v>98.274922825494812</v>
      </c>
      <c r="N500" s="727">
        <f t="shared" si="15"/>
        <v>3.2758307608498272</v>
      </c>
      <c r="O500" s="714" t="s">
        <v>498</v>
      </c>
      <c r="P500" s="721" t="s">
        <v>1537</v>
      </c>
      <c r="R500" s="714">
        <v>48.9</v>
      </c>
      <c r="S500" s="714">
        <v>10374</v>
      </c>
    </row>
    <row r="501" spans="1:19">
      <c r="A501" s="721" t="s">
        <v>603</v>
      </c>
      <c r="B501" s="714">
        <v>2008</v>
      </c>
      <c r="D501" s="722" t="s">
        <v>603</v>
      </c>
      <c r="E501" s="722" t="s">
        <v>1499</v>
      </c>
      <c r="F501" s="714" t="s">
        <v>705</v>
      </c>
      <c r="G501" s="723" t="s">
        <v>1480</v>
      </c>
      <c r="H501" s="714" t="s">
        <v>1481</v>
      </c>
      <c r="I501" s="714" t="s">
        <v>1484</v>
      </c>
      <c r="J501" s="724">
        <v>10</v>
      </c>
      <c r="K501" s="725">
        <v>7.2634828400217897</v>
      </c>
      <c r="L501" s="725">
        <v>1</v>
      </c>
      <c r="M501" s="726">
        <f t="shared" si="14"/>
        <v>7.2634828400217897</v>
      </c>
      <c r="N501" s="727">
        <f t="shared" si="15"/>
        <v>0.72634828400217899</v>
      </c>
      <c r="O501" s="714" t="s">
        <v>498</v>
      </c>
      <c r="P501" s="721" t="s">
        <v>1537</v>
      </c>
      <c r="R501" s="714">
        <v>48.9</v>
      </c>
      <c r="S501" s="714">
        <v>10374</v>
      </c>
    </row>
    <row r="502" spans="1:19">
      <c r="A502" s="721" t="s">
        <v>603</v>
      </c>
      <c r="B502" s="714">
        <v>2008</v>
      </c>
      <c r="D502" s="722" t="s">
        <v>602</v>
      </c>
      <c r="E502" s="722" t="s">
        <v>577</v>
      </c>
      <c r="F502" s="714" t="s">
        <v>705</v>
      </c>
      <c r="G502" s="723" t="s">
        <v>1480</v>
      </c>
      <c r="H502" s="714" t="s">
        <v>1481</v>
      </c>
      <c r="I502" s="714" t="s">
        <v>402</v>
      </c>
      <c r="J502" s="724">
        <v>30</v>
      </c>
      <c r="K502" s="725">
        <v>105.78536408207735</v>
      </c>
      <c r="L502" s="725">
        <v>1</v>
      </c>
      <c r="M502" s="726">
        <f t="shared" si="14"/>
        <v>105.78536408207735</v>
      </c>
      <c r="N502" s="727">
        <f t="shared" si="15"/>
        <v>3.5261788027359118</v>
      </c>
      <c r="O502" s="714" t="s">
        <v>498</v>
      </c>
      <c r="P502" s="721" t="s">
        <v>1537</v>
      </c>
      <c r="R502" s="714">
        <v>48.9</v>
      </c>
      <c r="S502" s="714">
        <v>10374</v>
      </c>
    </row>
    <row r="503" spans="1:19">
      <c r="A503" s="721" t="s">
        <v>603</v>
      </c>
      <c r="B503" s="714">
        <v>2008</v>
      </c>
      <c r="D503" s="722" t="s">
        <v>603</v>
      </c>
      <c r="E503" s="722" t="s">
        <v>1486</v>
      </c>
      <c r="F503" s="714" t="s">
        <v>705</v>
      </c>
      <c r="G503" s="723" t="s">
        <v>1480</v>
      </c>
      <c r="H503" s="714" t="s">
        <v>1481</v>
      </c>
      <c r="I503" s="714" t="s">
        <v>1484</v>
      </c>
      <c r="J503" s="724">
        <v>30</v>
      </c>
      <c r="K503" s="725">
        <v>47.995278736153985</v>
      </c>
      <c r="L503" s="725">
        <v>1</v>
      </c>
      <c r="M503" s="726">
        <f t="shared" si="14"/>
        <v>47.995278736153985</v>
      </c>
      <c r="N503" s="727">
        <f t="shared" si="15"/>
        <v>1.5998426245384663</v>
      </c>
      <c r="O503" s="714" t="s">
        <v>498</v>
      </c>
      <c r="P503" s="721" t="s">
        <v>1537</v>
      </c>
      <c r="R503" s="714">
        <v>48.9</v>
      </c>
      <c r="S503" s="714">
        <v>10374</v>
      </c>
    </row>
    <row r="504" spans="1:19">
      <c r="A504" s="721" t="s">
        <v>603</v>
      </c>
      <c r="B504" s="714">
        <v>2008</v>
      </c>
      <c r="D504" s="722" t="s">
        <v>602</v>
      </c>
      <c r="E504" s="722" t="s">
        <v>577</v>
      </c>
      <c r="F504" s="714" t="s">
        <v>705</v>
      </c>
      <c r="G504" s="723" t="s">
        <v>1480</v>
      </c>
      <c r="H504" s="714" t="s">
        <v>1481</v>
      </c>
      <c r="I504" s="714" t="s">
        <v>402</v>
      </c>
      <c r="J504" s="724">
        <v>30</v>
      </c>
      <c r="K504" s="725">
        <v>113.94225531142182</v>
      </c>
      <c r="L504" s="725">
        <v>1</v>
      </c>
      <c r="M504" s="726">
        <f t="shared" si="14"/>
        <v>113.94225531142182</v>
      </c>
      <c r="N504" s="727">
        <f t="shared" si="15"/>
        <v>3.7980751770473939</v>
      </c>
      <c r="O504" s="714" t="s">
        <v>498</v>
      </c>
      <c r="P504" s="721" t="s">
        <v>1537</v>
      </c>
      <c r="R504" s="714">
        <v>48.9</v>
      </c>
      <c r="S504" s="714">
        <v>10374</v>
      </c>
    </row>
    <row r="505" spans="1:19">
      <c r="A505" s="721" t="s">
        <v>603</v>
      </c>
      <c r="B505" s="714">
        <v>2008</v>
      </c>
      <c r="D505" s="722" t="s">
        <v>603</v>
      </c>
      <c r="E505" s="722" t="s">
        <v>1499</v>
      </c>
      <c r="F505" s="714" t="s">
        <v>705</v>
      </c>
      <c r="G505" s="723" t="s">
        <v>1480</v>
      </c>
      <c r="H505" s="714" t="s">
        <v>1481</v>
      </c>
      <c r="I505" s="714" t="s">
        <v>1484</v>
      </c>
      <c r="J505" s="724">
        <v>60</v>
      </c>
      <c r="K505" s="725">
        <v>71.111312874523321</v>
      </c>
      <c r="L505" s="725">
        <v>1</v>
      </c>
      <c r="M505" s="726">
        <f t="shared" si="14"/>
        <v>71.111312874523321</v>
      </c>
      <c r="N505" s="727">
        <f t="shared" si="15"/>
        <v>1.1851885479087221</v>
      </c>
      <c r="O505" s="714" t="s">
        <v>498</v>
      </c>
      <c r="P505" s="721" t="s">
        <v>1537</v>
      </c>
      <c r="R505" s="714">
        <v>48.9</v>
      </c>
      <c r="S505" s="714">
        <v>10374</v>
      </c>
    </row>
    <row r="506" spans="1:19">
      <c r="A506" s="721" t="s">
        <v>603</v>
      </c>
      <c r="B506" s="714">
        <v>2008</v>
      </c>
      <c r="D506" s="722" t="s">
        <v>602</v>
      </c>
      <c r="E506" s="722" t="s">
        <v>577</v>
      </c>
      <c r="F506" s="714" t="s">
        <v>705</v>
      </c>
      <c r="G506" s="723" t="s">
        <v>1480</v>
      </c>
      <c r="H506" s="714" t="s">
        <v>1481</v>
      </c>
      <c r="I506" s="714" t="s">
        <v>402</v>
      </c>
      <c r="J506" s="724">
        <v>30</v>
      </c>
      <c r="K506" s="725">
        <v>113.94225531142182</v>
      </c>
      <c r="L506" s="725">
        <v>1</v>
      </c>
      <c r="M506" s="726">
        <f t="shared" si="14"/>
        <v>113.94225531142182</v>
      </c>
      <c r="N506" s="727">
        <f t="shared" si="15"/>
        <v>3.7980751770473939</v>
      </c>
      <c r="O506" s="714" t="s">
        <v>498</v>
      </c>
      <c r="P506" s="721" t="s">
        <v>1537</v>
      </c>
      <c r="R506" s="714">
        <v>48.9</v>
      </c>
      <c r="S506" s="714">
        <v>10374</v>
      </c>
    </row>
    <row r="507" spans="1:19">
      <c r="A507" s="721" t="s">
        <v>603</v>
      </c>
      <c r="B507" s="714">
        <v>2008</v>
      </c>
      <c r="D507" s="722" t="s">
        <v>603</v>
      </c>
      <c r="E507" s="722" t="s">
        <v>1487</v>
      </c>
      <c r="F507" s="714" t="s">
        <v>705</v>
      </c>
      <c r="G507" s="723" t="s">
        <v>1480</v>
      </c>
      <c r="H507" s="714" t="s">
        <v>1481</v>
      </c>
      <c r="I507" s="714" t="s">
        <v>1484</v>
      </c>
      <c r="J507" s="724">
        <v>30</v>
      </c>
      <c r="K507" s="725">
        <v>57.159978209551475</v>
      </c>
      <c r="L507" s="725">
        <v>1</v>
      </c>
      <c r="M507" s="726">
        <f t="shared" si="14"/>
        <v>57.159978209551475</v>
      </c>
      <c r="N507" s="727">
        <f t="shared" si="15"/>
        <v>1.9053326069850491</v>
      </c>
      <c r="O507" s="714" t="s">
        <v>498</v>
      </c>
      <c r="P507" s="721" t="s">
        <v>1537</v>
      </c>
      <c r="R507" s="714">
        <v>48.9</v>
      </c>
      <c r="S507" s="714">
        <v>10374</v>
      </c>
    </row>
    <row r="508" spans="1:19">
      <c r="A508" s="721" t="s">
        <v>603</v>
      </c>
      <c r="B508" s="714">
        <v>2008</v>
      </c>
      <c r="D508" s="722" t="s">
        <v>602</v>
      </c>
      <c r="E508" s="722" t="s">
        <v>577</v>
      </c>
      <c r="F508" s="714" t="s">
        <v>705</v>
      </c>
      <c r="G508" s="723" t="s">
        <v>1480</v>
      </c>
      <c r="H508" s="714" t="s">
        <v>1481</v>
      </c>
      <c r="I508" s="714" t="s">
        <v>402</v>
      </c>
      <c r="J508" s="724">
        <v>30</v>
      </c>
      <c r="K508" s="725">
        <v>100.6355547485019</v>
      </c>
      <c r="L508" s="725">
        <v>1</v>
      </c>
      <c r="M508" s="726">
        <f t="shared" si="14"/>
        <v>100.6355547485019</v>
      </c>
      <c r="N508" s="727">
        <f t="shared" si="15"/>
        <v>3.3545184916167301</v>
      </c>
      <c r="O508" s="714" t="s">
        <v>498</v>
      </c>
      <c r="P508" s="721" t="s">
        <v>1537</v>
      </c>
      <c r="R508" s="714">
        <v>48.9</v>
      </c>
      <c r="S508" s="714">
        <v>10374</v>
      </c>
    </row>
    <row r="509" spans="1:19">
      <c r="A509" s="721" t="s">
        <v>603</v>
      </c>
      <c r="B509" s="714">
        <v>2008</v>
      </c>
      <c r="D509" s="722" t="s">
        <v>602</v>
      </c>
      <c r="E509" s="722" t="s">
        <v>577</v>
      </c>
      <c r="F509" s="714" t="s">
        <v>705</v>
      </c>
      <c r="G509" s="723" t="s">
        <v>1480</v>
      </c>
      <c r="H509" s="714" t="s">
        <v>1481</v>
      </c>
      <c r="I509" s="714" t="s">
        <v>402</v>
      </c>
      <c r="J509" s="724">
        <v>21</v>
      </c>
      <c r="K509" s="725">
        <v>53.386598874160157</v>
      </c>
      <c r="L509" s="725">
        <v>1</v>
      </c>
      <c r="M509" s="726">
        <f t="shared" si="14"/>
        <v>53.386598874160157</v>
      </c>
      <c r="N509" s="727">
        <f t="shared" si="15"/>
        <v>2.5422189940076265</v>
      </c>
      <c r="O509" s="714" t="s">
        <v>498</v>
      </c>
      <c r="P509" s="721" t="s">
        <v>1537</v>
      </c>
      <c r="R509" s="714">
        <v>48.9</v>
      </c>
      <c r="S509" s="714">
        <v>10374</v>
      </c>
    </row>
    <row r="510" spans="1:19">
      <c r="A510" s="721" t="s">
        <v>603</v>
      </c>
      <c r="B510" s="714">
        <v>2008</v>
      </c>
      <c r="D510" s="722" t="s">
        <v>603</v>
      </c>
      <c r="E510" s="722" t="s">
        <v>1499</v>
      </c>
      <c r="F510" s="714" t="s">
        <v>705</v>
      </c>
      <c r="G510" s="723" t="s">
        <v>1480</v>
      </c>
      <c r="H510" s="714" t="s">
        <v>1481</v>
      </c>
      <c r="I510" s="714" t="s">
        <v>1484</v>
      </c>
      <c r="J510" s="724">
        <v>10</v>
      </c>
      <c r="K510" s="725">
        <v>9.9872889050299616</v>
      </c>
      <c r="L510" s="725">
        <v>1</v>
      </c>
      <c r="M510" s="726">
        <f t="shared" si="14"/>
        <v>9.9872889050299616</v>
      </c>
      <c r="N510" s="727">
        <f t="shared" si="15"/>
        <v>0.99872889050299618</v>
      </c>
      <c r="O510" s="714" t="s">
        <v>498</v>
      </c>
      <c r="P510" s="721" t="s">
        <v>1537</v>
      </c>
      <c r="R510" s="714">
        <v>48.9</v>
      </c>
      <c r="S510" s="714">
        <v>10374</v>
      </c>
    </row>
    <row r="511" spans="1:19">
      <c r="A511" s="721" t="s">
        <v>603</v>
      </c>
      <c r="B511" s="714">
        <v>2008</v>
      </c>
      <c r="D511" s="722" t="s">
        <v>602</v>
      </c>
      <c r="E511" s="722" t="s">
        <v>577</v>
      </c>
      <c r="F511" s="714" t="s">
        <v>705</v>
      </c>
      <c r="G511" s="723" t="s">
        <v>1480</v>
      </c>
      <c r="H511" s="714" t="s">
        <v>1481</v>
      </c>
      <c r="I511" s="714" t="s">
        <v>402</v>
      </c>
      <c r="J511" s="724">
        <v>30</v>
      </c>
      <c r="K511" s="725">
        <v>97.790085345923359</v>
      </c>
      <c r="L511" s="725">
        <v>1</v>
      </c>
      <c r="M511" s="726">
        <f t="shared" si="14"/>
        <v>97.790085345923359</v>
      </c>
      <c r="N511" s="727">
        <f t="shared" si="15"/>
        <v>3.2596695115307788</v>
      </c>
      <c r="O511" s="714" t="s">
        <v>498</v>
      </c>
      <c r="P511" s="721" t="s">
        <v>1537</v>
      </c>
      <c r="R511" s="714">
        <v>48.9</v>
      </c>
      <c r="S511" s="714">
        <v>10374</v>
      </c>
    </row>
    <row r="512" spans="1:19">
      <c r="A512" s="721" t="s">
        <v>603</v>
      </c>
      <c r="B512" s="714">
        <v>2008</v>
      </c>
      <c r="D512" s="722" t="s">
        <v>603</v>
      </c>
      <c r="E512" s="722" t="s">
        <v>1499</v>
      </c>
      <c r="F512" s="714" t="s">
        <v>705</v>
      </c>
      <c r="G512" s="723" t="s">
        <v>1480</v>
      </c>
      <c r="H512" s="714" t="s">
        <v>1481</v>
      </c>
      <c r="I512" s="714" t="s">
        <v>1484</v>
      </c>
      <c r="J512" s="724">
        <v>60</v>
      </c>
      <c r="K512" s="725">
        <v>63.537316143090607</v>
      </c>
      <c r="L512" s="725">
        <v>1</v>
      </c>
      <c r="M512" s="726">
        <f t="shared" si="14"/>
        <v>63.537316143090607</v>
      </c>
      <c r="N512" s="727">
        <f t="shared" si="15"/>
        <v>1.0589552690515101</v>
      </c>
      <c r="O512" s="714" t="s">
        <v>498</v>
      </c>
      <c r="P512" s="721" t="s">
        <v>1537</v>
      </c>
      <c r="R512" s="714">
        <v>48.9</v>
      </c>
      <c r="S512" s="714">
        <v>10374</v>
      </c>
    </row>
    <row r="513" spans="1:19">
      <c r="A513" s="721" t="s">
        <v>603</v>
      </c>
      <c r="B513" s="714">
        <v>2008</v>
      </c>
      <c r="D513" s="722" t="s">
        <v>603</v>
      </c>
      <c r="E513" s="722" t="s">
        <v>1499</v>
      </c>
      <c r="F513" s="714" t="s">
        <v>705</v>
      </c>
      <c r="G513" s="723" t="s">
        <v>1480</v>
      </c>
      <c r="H513" s="714" t="s">
        <v>1481</v>
      </c>
      <c r="I513" s="714" t="s">
        <v>1484</v>
      </c>
      <c r="J513" s="724">
        <v>60</v>
      </c>
      <c r="K513" s="725">
        <v>67.886326493553653</v>
      </c>
      <c r="L513" s="725">
        <v>1</v>
      </c>
      <c r="M513" s="726">
        <f t="shared" si="14"/>
        <v>67.886326493553653</v>
      </c>
      <c r="N513" s="727">
        <f t="shared" si="15"/>
        <v>1.131438774892561</v>
      </c>
      <c r="O513" s="714" t="s">
        <v>498</v>
      </c>
      <c r="P513" s="721" t="s">
        <v>1537</v>
      </c>
      <c r="R513" s="714">
        <v>48.9</v>
      </c>
      <c r="S513" s="714">
        <v>10374</v>
      </c>
    </row>
    <row r="514" spans="1:19">
      <c r="A514" s="721" t="s">
        <v>603</v>
      </c>
      <c r="B514" s="714">
        <v>2008</v>
      </c>
      <c r="D514" s="722" t="s">
        <v>602</v>
      </c>
      <c r="E514" s="722" t="s">
        <v>577</v>
      </c>
      <c r="F514" s="714" t="s">
        <v>705</v>
      </c>
      <c r="G514" s="723" t="s">
        <v>1480</v>
      </c>
      <c r="H514" s="714" t="s">
        <v>1481</v>
      </c>
      <c r="I514" s="714" t="s">
        <v>402</v>
      </c>
      <c r="J514" s="724">
        <v>7</v>
      </c>
      <c r="K514" s="725">
        <v>23.660795351370979</v>
      </c>
      <c r="L514" s="725">
        <v>1</v>
      </c>
      <c r="M514" s="726">
        <f t="shared" si="14"/>
        <v>23.660795351370979</v>
      </c>
      <c r="N514" s="727">
        <f t="shared" si="15"/>
        <v>3.3801136216244254</v>
      </c>
      <c r="O514" s="714" t="s">
        <v>498</v>
      </c>
      <c r="P514" s="721" t="s">
        <v>1537</v>
      </c>
      <c r="R514" s="714">
        <v>48.9</v>
      </c>
      <c r="S514" s="714">
        <v>10374</v>
      </c>
    </row>
    <row r="515" spans="1:19">
      <c r="A515" s="721" t="s">
        <v>603</v>
      </c>
      <c r="B515" s="714">
        <v>2008</v>
      </c>
      <c r="D515" s="722" t="s">
        <v>603</v>
      </c>
      <c r="E515" s="722" t="s">
        <v>1500</v>
      </c>
      <c r="F515" s="714" t="s">
        <v>705</v>
      </c>
      <c r="G515" s="723" t="s">
        <v>1480</v>
      </c>
      <c r="H515" s="714" t="s">
        <v>1481</v>
      </c>
      <c r="I515" s="714" t="s">
        <v>1484</v>
      </c>
      <c r="J515" s="724">
        <v>10</v>
      </c>
      <c r="K515" s="725">
        <v>10.958779734882876</v>
      </c>
      <c r="L515" s="725">
        <v>1</v>
      </c>
      <c r="M515" s="726">
        <f t="shared" si="14"/>
        <v>10.958779734882876</v>
      </c>
      <c r="N515" s="727">
        <f t="shared" si="15"/>
        <v>1.0958779734882875</v>
      </c>
      <c r="O515" s="714" t="s">
        <v>498</v>
      </c>
      <c r="P515" s="721" t="s">
        <v>1537</v>
      </c>
      <c r="R515" s="714">
        <v>48.9</v>
      </c>
      <c r="S515" s="714">
        <v>10374</v>
      </c>
    </row>
    <row r="516" spans="1:19">
      <c r="A516" s="721" t="s">
        <v>603</v>
      </c>
      <c r="B516" s="714">
        <v>2008</v>
      </c>
      <c r="D516" s="722" t="s">
        <v>1545</v>
      </c>
      <c r="E516" s="722" t="s">
        <v>732</v>
      </c>
      <c r="F516" s="714" t="s">
        <v>705</v>
      </c>
      <c r="G516" s="723" t="s">
        <v>1480</v>
      </c>
      <c r="H516" s="714" t="s">
        <v>1481</v>
      </c>
      <c r="I516" s="714" t="s">
        <v>402</v>
      </c>
      <c r="J516" s="724">
        <v>1</v>
      </c>
      <c r="K516" s="725">
        <v>1.6342836390049027</v>
      </c>
      <c r="L516" s="725">
        <v>1</v>
      </c>
      <c r="M516" s="726">
        <f t="shared" ref="M516:M579" si="16">+K516/L516</f>
        <v>1.6342836390049027</v>
      </c>
      <c r="N516" s="727">
        <f t="shared" ref="N516:N579" si="17">+M516/J516</f>
        <v>1.6342836390049027</v>
      </c>
      <c r="O516" s="714" t="s">
        <v>498</v>
      </c>
      <c r="P516" s="721" t="s">
        <v>1537</v>
      </c>
      <c r="R516" s="714">
        <v>48.9</v>
      </c>
      <c r="S516" s="714">
        <v>10374</v>
      </c>
    </row>
    <row r="517" spans="1:19">
      <c r="A517" s="721" t="s">
        <v>603</v>
      </c>
      <c r="B517" s="714">
        <v>2008</v>
      </c>
      <c r="D517" s="722" t="s">
        <v>602</v>
      </c>
      <c r="E517" s="722" t="s">
        <v>577</v>
      </c>
      <c r="F517" s="714" t="s">
        <v>705</v>
      </c>
      <c r="G517" s="723" t="s">
        <v>1480</v>
      </c>
      <c r="H517" s="714" t="s">
        <v>1481</v>
      </c>
      <c r="I517" s="714" t="s">
        <v>402</v>
      </c>
      <c r="J517" s="724">
        <v>30</v>
      </c>
      <c r="K517" s="725">
        <v>101.96658797893589</v>
      </c>
      <c r="L517" s="725">
        <v>1</v>
      </c>
      <c r="M517" s="726">
        <f t="shared" si="16"/>
        <v>101.96658797893589</v>
      </c>
      <c r="N517" s="727">
        <f t="shared" si="17"/>
        <v>3.3988862659645296</v>
      </c>
      <c r="O517" s="714" t="s">
        <v>498</v>
      </c>
      <c r="P517" s="721" t="s">
        <v>1537</v>
      </c>
      <c r="R517" s="714">
        <v>48.9</v>
      </c>
      <c r="S517" s="714">
        <v>10374</v>
      </c>
    </row>
    <row r="518" spans="1:19">
      <c r="A518" s="721" t="s">
        <v>603</v>
      </c>
      <c r="B518" s="714">
        <v>2008</v>
      </c>
      <c r="D518" s="722" t="s">
        <v>603</v>
      </c>
      <c r="E518" s="722" t="s">
        <v>1487</v>
      </c>
      <c r="F518" s="714" t="s">
        <v>705</v>
      </c>
      <c r="G518" s="723" t="s">
        <v>1480</v>
      </c>
      <c r="H518" s="714" t="s">
        <v>1481</v>
      </c>
      <c r="I518" s="714" t="s">
        <v>1484</v>
      </c>
      <c r="J518" s="724">
        <v>30</v>
      </c>
      <c r="K518" s="725">
        <v>47.167241692391499</v>
      </c>
      <c r="L518" s="725">
        <v>1</v>
      </c>
      <c r="M518" s="726">
        <f t="shared" si="16"/>
        <v>47.167241692391499</v>
      </c>
      <c r="N518" s="727">
        <f t="shared" si="17"/>
        <v>1.5722413897463834</v>
      </c>
      <c r="O518" s="714" t="s">
        <v>498</v>
      </c>
      <c r="P518" s="721" t="s">
        <v>1537</v>
      </c>
      <c r="R518" s="714">
        <v>48.9</v>
      </c>
      <c r="S518" s="714">
        <v>10374</v>
      </c>
    </row>
    <row r="519" spans="1:19">
      <c r="A519" s="721" t="s">
        <v>603</v>
      </c>
      <c r="B519" s="714">
        <v>2008</v>
      </c>
      <c r="D519" s="722" t="s">
        <v>602</v>
      </c>
      <c r="E519" s="722" t="s">
        <v>577</v>
      </c>
      <c r="F519" s="714" t="s">
        <v>705</v>
      </c>
      <c r="G519" s="723" t="s">
        <v>1480</v>
      </c>
      <c r="H519" s="714" t="s">
        <v>1481</v>
      </c>
      <c r="I519" s="714" t="s">
        <v>402</v>
      </c>
      <c r="J519" s="724">
        <v>30</v>
      </c>
      <c r="K519" s="725">
        <v>113.93136008716178</v>
      </c>
      <c r="L519" s="725">
        <v>1</v>
      </c>
      <c r="M519" s="726">
        <f t="shared" si="16"/>
        <v>113.93136008716178</v>
      </c>
      <c r="N519" s="727">
        <f t="shared" si="17"/>
        <v>3.7977120029053926</v>
      </c>
      <c r="O519" s="714" t="s">
        <v>498</v>
      </c>
      <c r="P519" s="721" t="s">
        <v>1537</v>
      </c>
      <c r="R519" s="714">
        <v>48.9</v>
      </c>
      <c r="S519" s="714">
        <v>10374</v>
      </c>
    </row>
    <row r="520" spans="1:19">
      <c r="A520" s="721" t="s">
        <v>603</v>
      </c>
      <c r="B520" s="714">
        <v>2008</v>
      </c>
      <c r="D520" s="722" t="s">
        <v>603</v>
      </c>
      <c r="E520" s="722" t="s">
        <v>1539</v>
      </c>
      <c r="F520" s="714" t="s">
        <v>705</v>
      </c>
      <c r="G520" s="723" t="s">
        <v>1480</v>
      </c>
      <c r="H520" s="714" t="s">
        <v>1481</v>
      </c>
      <c r="I520" s="714" t="s">
        <v>1484</v>
      </c>
      <c r="J520" s="724">
        <v>10</v>
      </c>
      <c r="K520" s="725">
        <v>17.259851098601779</v>
      </c>
      <c r="L520" s="725">
        <v>1</v>
      </c>
      <c r="M520" s="726">
        <f t="shared" si="16"/>
        <v>17.259851098601779</v>
      </c>
      <c r="N520" s="727">
        <f t="shared" si="17"/>
        <v>1.7259851098601779</v>
      </c>
      <c r="O520" s="714" t="s">
        <v>498</v>
      </c>
      <c r="P520" s="721" t="s">
        <v>1537</v>
      </c>
      <c r="R520" s="714">
        <v>48.9</v>
      </c>
      <c r="S520" s="714">
        <v>10374</v>
      </c>
    </row>
    <row r="521" spans="1:19">
      <c r="A521" s="721" t="s">
        <v>603</v>
      </c>
      <c r="B521" s="714">
        <v>2008</v>
      </c>
      <c r="D521" s="722" t="s">
        <v>602</v>
      </c>
      <c r="E521" s="722" t="s">
        <v>577</v>
      </c>
      <c r="F521" s="714" t="s">
        <v>705</v>
      </c>
      <c r="G521" s="723" t="s">
        <v>1480</v>
      </c>
      <c r="H521" s="714" t="s">
        <v>1481</v>
      </c>
      <c r="I521" s="714" t="s">
        <v>402</v>
      </c>
      <c r="J521" s="724">
        <v>30</v>
      </c>
      <c r="K521" s="725">
        <v>113.94225531142182</v>
      </c>
      <c r="L521" s="725">
        <v>1</v>
      </c>
      <c r="M521" s="726">
        <f t="shared" si="16"/>
        <v>113.94225531142182</v>
      </c>
      <c r="N521" s="727">
        <f t="shared" si="17"/>
        <v>3.7980751770473939</v>
      </c>
      <c r="O521" s="714" t="s">
        <v>498</v>
      </c>
      <c r="P521" s="721" t="s">
        <v>1537</v>
      </c>
      <c r="R521" s="714">
        <v>48.9</v>
      </c>
      <c r="S521" s="714">
        <v>10374</v>
      </c>
    </row>
    <row r="522" spans="1:19">
      <c r="A522" s="721" t="s">
        <v>603</v>
      </c>
      <c r="B522" s="714">
        <v>2008</v>
      </c>
      <c r="D522" s="722" t="s">
        <v>602</v>
      </c>
      <c r="E522" s="722" t="s">
        <v>577</v>
      </c>
      <c r="F522" s="714" t="s">
        <v>705</v>
      </c>
      <c r="G522" s="723" t="s">
        <v>1480</v>
      </c>
      <c r="H522" s="714" t="s">
        <v>1481</v>
      </c>
      <c r="I522" s="714" t="s">
        <v>402</v>
      </c>
      <c r="J522" s="724">
        <v>30</v>
      </c>
      <c r="K522" s="725">
        <v>113.94225531142182</v>
      </c>
      <c r="L522" s="725">
        <v>1</v>
      </c>
      <c r="M522" s="726">
        <f t="shared" si="16"/>
        <v>113.94225531142182</v>
      </c>
      <c r="N522" s="727">
        <f t="shared" si="17"/>
        <v>3.7980751770473939</v>
      </c>
      <c r="O522" s="714" t="s">
        <v>498</v>
      </c>
      <c r="P522" s="721" t="s">
        <v>1537</v>
      </c>
      <c r="R522" s="714">
        <v>48.9</v>
      </c>
      <c r="S522" s="714">
        <v>10374</v>
      </c>
    </row>
    <row r="523" spans="1:19">
      <c r="A523" s="721" t="s">
        <v>603</v>
      </c>
      <c r="B523" s="714">
        <v>2008</v>
      </c>
      <c r="D523" s="722" t="s">
        <v>603</v>
      </c>
      <c r="E523" s="722" t="s">
        <v>1539</v>
      </c>
      <c r="F523" s="714" t="s">
        <v>705</v>
      </c>
      <c r="G523" s="723" t="s">
        <v>1480</v>
      </c>
      <c r="H523" s="714" t="s">
        <v>1481</v>
      </c>
      <c r="I523" s="714" t="s">
        <v>1484</v>
      </c>
      <c r="J523" s="724">
        <v>20</v>
      </c>
      <c r="K523" s="725">
        <v>30.110768113310328</v>
      </c>
      <c r="L523" s="725">
        <v>1</v>
      </c>
      <c r="M523" s="726">
        <f t="shared" si="16"/>
        <v>30.110768113310328</v>
      </c>
      <c r="N523" s="727">
        <f t="shared" si="17"/>
        <v>1.5055384056655163</v>
      </c>
      <c r="O523" s="714" t="s">
        <v>498</v>
      </c>
      <c r="P523" s="721" t="s">
        <v>1537</v>
      </c>
      <c r="R523" s="714">
        <v>48.9</v>
      </c>
      <c r="S523" s="714">
        <v>10374</v>
      </c>
    </row>
    <row r="524" spans="1:19">
      <c r="A524" s="721" t="s">
        <v>603</v>
      </c>
      <c r="B524" s="714">
        <v>2008</v>
      </c>
      <c r="D524" s="722" t="s">
        <v>602</v>
      </c>
      <c r="E524" s="722" t="s">
        <v>577</v>
      </c>
      <c r="F524" s="714" t="s">
        <v>705</v>
      </c>
      <c r="G524" s="723" t="s">
        <v>1480</v>
      </c>
      <c r="H524" s="714" t="s">
        <v>1481</v>
      </c>
      <c r="I524" s="714" t="s">
        <v>402</v>
      </c>
      <c r="J524" s="724">
        <v>30</v>
      </c>
      <c r="K524" s="725">
        <v>100.99328127837298</v>
      </c>
      <c r="L524" s="725">
        <v>1</v>
      </c>
      <c r="M524" s="726">
        <f t="shared" si="16"/>
        <v>100.99328127837298</v>
      </c>
      <c r="N524" s="727">
        <f t="shared" si="17"/>
        <v>3.3664427092790992</v>
      </c>
      <c r="O524" s="714" t="s">
        <v>498</v>
      </c>
      <c r="P524" s="721" t="s">
        <v>1537</v>
      </c>
      <c r="R524" s="714">
        <v>48.9</v>
      </c>
      <c r="S524" s="714">
        <v>10374</v>
      </c>
    </row>
    <row r="525" spans="1:19">
      <c r="A525" s="721" t="s">
        <v>603</v>
      </c>
      <c r="B525" s="714">
        <v>2008</v>
      </c>
      <c r="D525" s="722" t="s">
        <v>603</v>
      </c>
      <c r="E525" s="722" t="s">
        <v>1499</v>
      </c>
      <c r="F525" s="714" t="s">
        <v>705</v>
      </c>
      <c r="G525" s="723" t="s">
        <v>1480</v>
      </c>
      <c r="H525" s="714" t="s">
        <v>1481</v>
      </c>
      <c r="I525" s="714" t="s">
        <v>1484</v>
      </c>
      <c r="J525" s="724">
        <v>60</v>
      </c>
      <c r="K525" s="725">
        <v>59.582349736698745</v>
      </c>
      <c r="L525" s="725">
        <v>1</v>
      </c>
      <c r="M525" s="726">
        <f t="shared" si="16"/>
        <v>59.582349736698745</v>
      </c>
      <c r="N525" s="727">
        <f t="shared" si="17"/>
        <v>0.99303916227831246</v>
      </c>
      <c r="O525" s="714" t="s">
        <v>498</v>
      </c>
      <c r="P525" s="721" t="s">
        <v>1537</v>
      </c>
      <c r="R525" s="714">
        <v>48.9</v>
      </c>
      <c r="S525" s="714">
        <v>10374</v>
      </c>
    </row>
    <row r="526" spans="1:19">
      <c r="A526" s="721" t="s">
        <v>649</v>
      </c>
      <c r="B526" s="714">
        <v>2008</v>
      </c>
      <c r="D526" s="722" t="s">
        <v>648</v>
      </c>
      <c r="E526" s="722" t="s">
        <v>333</v>
      </c>
      <c r="F526" s="714" t="s">
        <v>705</v>
      </c>
      <c r="G526" s="723" t="s">
        <v>1480</v>
      </c>
      <c r="H526" s="714" t="s">
        <v>1546</v>
      </c>
      <c r="I526" s="714" t="s">
        <v>402</v>
      </c>
      <c r="J526" s="724">
        <v>25</v>
      </c>
      <c r="K526" s="725">
        <v>14.499727619393498</v>
      </c>
      <c r="L526" s="725">
        <v>1</v>
      </c>
      <c r="M526" s="726">
        <f t="shared" si="16"/>
        <v>14.499727619393498</v>
      </c>
      <c r="N526" s="727">
        <f t="shared" si="17"/>
        <v>0.57998910477573995</v>
      </c>
      <c r="O526" s="714" t="s">
        <v>498</v>
      </c>
      <c r="P526" s="721" t="s">
        <v>1547</v>
      </c>
      <c r="R526" s="714">
        <v>48.9</v>
      </c>
      <c r="S526" s="714">
        <v>10374</v>
      </c>
    </row>
    <row r="527" spans="1:19">
      <c r="A527" s="721" t="s">
        <v>649</v>
      </c>
      <c r="B527" s="714">
        <v>2008</v>
      </c>
      <c r="D527" s="722" t="s">
        <v>649</v>
      </c>
      <c r="E527" s="722" t="s">
        <v>1486</v>
      </c>
      <c r="F527" s="714" t="s">
        <v>705</v>
      </c>
      <c r="G527" s="723" t="s">
        <v>1480</v>
      </c>
      <c r="H527" s="714" t="s">
        <v>1546</v>
      </c>
      <c r="I527" s="714" t="s">
        <v>1484</v>
      </c>
      <c r="J527" s="724">
        <v>100</v>
      </c>
      <c r="K527" s="725">
        <v>23.606319230070817</v>
      </c>
      <c r="L527" s="725">
        <v>1</v>
      </c>
      <c r="M527" s="726">
        <f t="shared" si="16"/>
        <v>23.606319230070817</v>
      </c>
      <c r="N527" s="727">
        <f t="shared" si="17"/>
        <v>0.23606319230070816</v>
      </c>
      <c r="O527" s="714" t="s">
        <v>498</v>
      </c>
      <c r="P527" s="721" t="s">
        <v>1547</v>
      </c>
      <c r="R527" s="714">
        <v>48.9</v>
      </c>
      <c r="S527" s="714">
        <v>10374</v>
      </c>
    </row>
    <row r="528" spans="1:19">
      <c r="A528" s="721" t="s">
        <v>649</v>
      </c>
      <c r="B528" s="714">
        <v>2008</v>
      </c>
      <c r="D528" s="722" t="s">
        <v>648</v>
      </c>
      <c r="E528" s="722" t="s">
        <v>333</v>
      </c>
      <c r="F528" s="714" t="s">
        <v>705</v>
      </c>
      <c r="G528" s="723" t="s">
        <v>1480</v>
      </c>
      <c r="H528" s="714" t="s">
        <v>1546</v>
      </c>
      <c r="I528" s="714" t="s">
        <v>402</v>
      </c>
      <c r="J528" s="724">
        <v>25</v>
      </c>
      <c r="K528" s="725">
        <v>17.931723261303794</v>
      </c>
      <c r="L528" s="725">
        <v>1</v>
      </c>
      <c r="M528" s="726">
        <f t="shared" si="16"/>
        <v>17.931723261303794</v>
      </c>
      <c r="N528" s="727">
        <f t="shared" si="17"/>
        <v>0.71726893045215179</v>
      </c>
      <c r="O528" s="714" t="s">
        <v>498</v>
      </c>
      <c r="P528" s="721" t="s">
        <v>1547</v>
      </c>
      <c r="R528" s="714">
        <v>48.9</v>
      </c>
      <c r="S528" s="714">
        <v>10374</v>
      </c>
    </row>
    <row r="529" spans="1:19">
      <c r="A529" s="721" t="s">
        <v>649</v>
      </c>
      <c r="B529" s="714">
        <v>2008</v>
      </c>
      <c r="D529" s="722" t="s">
        <v>649</v>
      </c>
      <c r="E529" s="722" t="s">
        <v>1486</v>
      </c>
      <c r="F529" s="714" t="s">
        <v>705</v>
      </c>
      <c r="G529" s="723" t="s">
        <v>1480</v>
      </c>
      <c r="H529" s="714" t="s">
        <v>1546</v>
      </c>
      <c r="I529" s="714" t="s">
        <v>1484</v>
      </c>
      <c r="J529" s="724">
        <v>100</v>
      </c>
      <c r="K529" s="725">
        <v>25.422189940076265</v>
      </c>
      <c r="L529" s="725">
        <v>1</v>
      </c>
      <c r="M529" s="726">
        <f t="shared" si="16"/>
        <v>25.422189940076265</v>
      </c>
      <c r="N529" s="727">
        <f t="shared" si="17"/>
        <v>0.25422189940076267</v>
      </c>
      <c r="O529" s="714" t="s">
        <v>498</v>
      </c>
      <c r="P529" s="721" t="s">
        <v>1547</v>
      </c>
      <c r="R529" s="714">
        <v>48.9</v>
      </c>
      <c r="S529" s="714">
        <v>10374</v>
      </c>
    </row>
    <row r="530" spans="1:19">
      <c r="A530" s="721" t="s">
        <v>649</v>
      </c>
      <c r="B530" s="714">
        <v>2008</v>
      </c>
      <c r="D530" s="722" t="s">
        <v>648</v>
      </c>
      <c r="E530" s="722" t="s">
        <v>333</v>
      </c>
      <c r="F530" s="714" t="s">
        <v>705</v>
      </c>
      <c r="G530" s="723" t="s">
        <v>1480</v>
      </c>
      <c r="H530" s="714" t="s">
        <v>1546</v>
      </c>
      <c r="I530" s="714" t="s">
        <v>402</v>
      </c>
      <c r="J530" s="724">
        <v>25</v>
      </c>
      <c r="K530" s="725">
        <v>15.788995823497366</v>
      </c>
      <c r="L530" s="725">
        <v>1</v>
      </c>
      <c r="M530" s="726">
        <f t="shared" si="16"/>
        <v>15.788995823497366</v>
      </c>
      <c r="N530" s="727">
        <f t="shared" si="17"/>
        <v>0.63155983293989459</v>
      </c>
      <c r="O530" s="714" t="s">
        <v>498</v>
      </c>
      <c r="P530" s="721" t="s">
        <v>1547</v>
      </c>
      <c r="R530" s="714">
        <v>48.9</v>
      </c>
      <c r="S530" s="714">
        <v>10374</v>
      </c>
    </row>
    <row r="531" spans="1:19">
      <c r="A531" s="721" t="s">
        <v>649</v>
      </c>
      <c r="B531" s="714">
        <v>2008</v>
      </c>
      <c r="D531" s="722" t="s">
        <v>649</v>
      </c>
      <c r="E531" s="722" t="s">
        <v>1486</v>
      </c>
      <c r="F531" s="714" t="s">
        <v>705</v>
      </c>
      <c r="G531" s="723" t="s">
        <v>1480</v>
      </c>
      <c r="H531" s="714" t="s">
        <v>1546</v>
      </c>
      <c r="I531" s="714" t="s">
        <v>1484</v>
      </c>
      <c r="J531" s="724">
        <v>100</v>
      </c>
      <c r="K531" s="725">
        <v>28.418376611585252</v>
      </c>
      <c r="L531" s="725">
        <v>1</v>
      </c>
      <c r="M531" s="726">
        <f t="shared" si="16"/>
        <v>28.418376611585252</v>
      </c>
      <c r="N531" s="727">
        <f t="shared" si="17"/>
        <v>0.2841837661158525</v>
      </c>
      <c r="O531" s="714" t="s">
        <v>498</v>
      </c>
      <c r="P531" s="721" t="s">
        <v>1547</v>
      </c>
      <c r="R531" s="714">
        <v>48.9</v>
      </c>
      <c r="S531" s="714">
        <v>10374</v>
      </c>
    </row>
    <row r="532" spans="1:19">
      <c r="A532" s="721" t="s">
        <v>649</v>
      </c>
      <c r="B532" s="714">
        <v>2008</v>
      </c>
      <c r="D532" s="722" t="s">
        <v>648</v>
      </c>
      <c r="E532" s="722" t="s">
        <v>333</v>
      </c>
      <c r="F532" s="714" t="s">
        <v>705</v>
      </c>
      <c r="G532" s="723" t="s">
        <v>1480</v>
      </c>
      <c r="H532" s="714" t="s">
        <v>1546</v>
      </c>
      <c r="I532" s="714" t="s">
        <v>402</v>
      </c>
      <c r="J532" s="724">
        <v>25</v>
      </c>
      <c r="K532" s="725">
        <v>16.79680406755039</v>
      </c>
      <c r="L532" s="725">
        <v>1</v>
      </c>
      <c r="M532" s="726">
        <f t="shared" si="16"/>
        <v>16.79680406755039</v>
      </c>
      <c r="N532" s="727">
        <f t="shared" si="17"/>
        <v>0.67187216270201555</v>
      </c>
      <c r="O532" s="714" t="s">
        <v>498</v>
      </c>
      <c r="P532" s="721" t="s">
        <v>1547</v>
      </c>
      <c r="R532" s="714">
        <v>48.9</v>
      </c>
      <c r="S532" s="714">
        <v>10374</v>
      </c>
    </row>
    <row r="533" spans="1:19">
      <c r="A533" s="721" t="s">
        <v>649</v>
      </c>
      <c r="B533" s="714">
        <v>2008</v>
      </c>
      <c r="D533" s="722" t="s">
        <v>648</v>
      </c>
      <c r="E533" s="722" t="s">
        <v>333</v>
      </c>
      <c r="F533" s="714" t="s">
        <v>705</v>
      </c>
      <c r="G533" s="723" t="s">
        <v>1480</v>
      </c>
      <c r="H533" s="714" t="s">
        <v>1546</v>
      </c>
      <c r="I533" s="714" t="s">
        <v>402</v>
      </c>
      <c r="J533" s="724">
        <v>25</v>
      </c>
      <c r="K533" s="725">
        <v>14.499727619393498</v>
      </c>
      <c r="L533" s="725">
        <v>1</v>
      </c>
      <c r="M533" s="726">
        <f t="shared" si="16"/>
        <v>14.499727619393498</v>
      </c>
      <c r="N533" s="727">
        <f t="shared" si="17"/>
        <v>0.57998910477573995</v>
      </c>
      <c r="O533" s="714" t="s">
        <v>498</v>
      </c>
      <c r="P533" s="721" t="s">
        <v>1547</v>
      </c>
      <c r="R533" s="714">
        <v>48.9</v>
      </c>
      <c r="S533" s="714">
        <v>10374</v>
      </c>
    </row>
    <row r="534" spans="1:19">
      <c r="A534" s="721" t="s">
        <v>649</v>
      </c>
      <c r="B534" s="714">
        <v>2008</v>
      </c>
      <c r="D534" s="722" t="s">
        <v>649</v>
      </c>
      <c r="E534" s="722" t="s">
        <v>1486</v>
      </c>
      <c r="F534" s="714" t="s">
        <v>705</v>
      </c>
      <c r="G534" s="723" t="s">
        <v>1480</v>
      </c>
      <c r="H534" s="714" t="s">
        <v>1546</v>
      </c>
      <c r="I534" s="714" t="s">
        <v>1484</v>
      </c>
      <c r="J534" s="724">
        <v>100</v>
      </c>
      <c r="K534" s="725">
        <v>23.315779916469946</v>
      </c>
      <c r="L534" s="725">
        <v>1</v>
      </c>
      <c r="M534" s="726">
        <f t="shared" si="16"/>
        <v>23.315779916469946</v>
      </c>
      <c r="N534" s="727">
        <f t="shared" si="17"/>
        <v>0.23315779916469948</v>
      </c>
      <c r="O534" s="714" t="s">
        <v>498</v>
      </c>
      <c r="P534" s="721" t="s">
        <v>1547</v>
      </c>
      <c r="R534" s="714">
        <v>48.9</v>
      </c>
      <c r="S534" s="714">
        <v>10374</v>
      </c>
    </row>
    <row r="535" spans="1:19">
      <c r="A535" s="721" t="s">
        <v>649</v>
      </c>
      <c r="B535" s="714">
        <v>2008</v>
      </c>
      <c r="D535" s="722" t="s">
        <v>648</v>
      </c>
      <c r="E535" s="722" t="s">
        <v>333</v>
      </c>
      <c r="F535" s="714" t="s">
        <v>705</v>
      </c>
      <c r="G535" s="723" t="s">
        <v>1480</v>
      </c>
      <c r="H535" s="714" t="s">
        <v>1546</v>
      </c>
      <c r="I535" s="714" t="s">
        <v>402</v>
      </c>
      <c r="J535" s="724">
        <v>25</v>
      </c>
      <c r="K535" s="725">
        <v>19.566006900308697</v>
      </c>
      <c r="L535" s="725">
        <v>1</v>
      </c>
      <c r="M535" s="726">
        <f t="shared" si="16"/>
        <v>19.566006900308697</v>
      </c>
      <c r="N535" s="727">
        <f t="shared" si="17"/>
        <v>0.78264027601234787</v>
      </c>
      <c r="O535" s="714" t="s">
        <v>498</v>
      </c>
      <c r="P535" s="721" t="s">
        <v>1547</v>
      </c>
      <c r="R535" s="714">
        <v>48.9</v>
      </c>
      <c r="S535" s="714">
        <v>10374</v>
      </c>
    </row>
    <row r="536" spans="1:19">
      <c r="A536" s="721" t="s">
        <v>649</v>
      </c>
      <c r="B536" s="714">
        <v>2008</v>
      </c>
      <c r="D536" s="722" t="s">
        <v>649</v>
      </c>
      <c r="E536" s="722" t="s">
        <v>1497</v>
      </c>
      <c r="F536" s="714" t="s">
        <v>705</v>
      </c>
      <c r="G536" s="723" t="s">
        <v>1480</v>
      </c>
      <c r="H536" s="714" t="s">
        <v>1546</v>
      </c>
      <c r="I536" s="714" t="s">
        <v>1484</v>
      </c>
      <c r="J536" s="724">
        <v>100</v>
      </c>
      <c r="K536" s="725">
        <v>26.330125295078989</v>
      </c>
      <c r="L536" s="725">
        <v>1</v>
      </c>
      <c r="M536" s="726">
        <f t="shared" si="16"/>
        <v>26.330125295078989</v>
      </c>
      <c r="N536" s="727">
        <f t="shared" si="17"/>
        <v>0.26330125295078988</v>
      </c>
      <c r="O536" s="714" t="s">
        <v>498</v>
      </c>
      <c r="P536" s="721" t="s">
        <v>1547</v>
      </c>
      <c r="R536" s="714">
        <v>48.9</v>
      </c>
      <c r="S536" s="714">
        <v>10374</v>
      </c>
    </row>
    <row r="537" spans="1:19">
      <c r="A537" s="721" t="s">
        <v>649</v>
      </c>
      <c r="B537" s="714">
        <v>2008</v>
      </c>
      <c r="D537" s="722" t="s">
        <v>648</v>
      </c>
      <c r="E537" s="722" t="s">
        <v>333</v>
      </c>
      <c r="F537" s="714" t="s">
        <v>705</v>
      </c>
      <c r="G537" s="723" t="s">
        <v>1480</v>
      </c>
      <c r="H537" s="714" t="s">
        <v>1546</v>
      </c>
      <c r="I537" s="714" t="s">
        <v>402</v>
      </c>
      <c r="J537" s="724">
        <v>25</v>
      </c>
      <c r="K537" s="725">
        <v>17.459596876702378</v>
      </c>
      <c r="L537" s="725">
        <v>1</v>
      </c>
      <c r="M537" s="726">
        <f t="shared" si="16"/>
        <v>17.459596876702378</v>
      </c>
      <c r="N537" s="727">
        <f t="shared" si="17"/>
        <v>0.69838387506809507</v>
      </c>
      <c r="O537" s="714" t="s">
        <v>498</v>
      </c>
      <c r="P537" s="721" t="s">
        <v>1547</v>
      </c>
      <c r="R537" s="714">
        <v>48.9</v>
      </c>
      <c r="S537" s="714">
        <v>10374</v>
      </c>
    </row>
    <row r="538" spans="1:19">
      <c r="A538" s="721" t="s">
        <v>649</v>
      </c>
      <c r="B538" s="714">
        <v>2008</v>
      </c>
      <c r="D538" s="722" t="s">
        <v>649</v>
      </c>
      <c r="E538" s="722" t="s">
        <v>1486</v>
      </c>
      <c r="F538" s="714" t="s">
        <v>705</v>
      </c>
      <c r="G538" s="723" t="s">
        <v>1480</v>
      </c>
      <c r="H538" s="714" t="s">
        <v>1546</v>
      </c>
      <c r="I538" s="714" t="s">
        <v>1484</v>
      </c>
      <c r="J538" s="724">
        <v>100</v>
      </c>
      <c r="K538" s="725">
        <v>23.19774832031959</v>
      </c>
      <c r="L538" s="725">
        <v>1</v>
      </c>
      <c r="M538" s="726">
        <f t="shared" si="16"/>
        <v>23.19774832031959</v>
      </c>
      <c r="N538" s="727">
        <f t="shared" si="17"/>
        <v>0.23197748320319589</v>
      </c>
      <c r="O538" s="714" t="s">
        <v>498</v>
      </c>
      <c r="P538" s="721" t="s">
        <v>1547</v>
      </c>
      <c r="R538" s="714">
        <v>48.9</v>
      </c>
      <c r="S538" s="714">
        <v>10374</v>
      </c>
    </row>
    <row r="539" spans="1:19">
      <c r="A539" s="721" t="s">
        <v>649</v>
      </c>
      <c r="B539" s="714">
        <v>2008</v>
      </c>
      <c r="D539" s="722" t="s">
        <v>649</v>
      </c>
      <c r="E539" s="722" t="s">
        <v>1497</v>
      </c>
      <c r="F539" s="714" t="s">
        <v>705</v>
      </c>
      <c r="G539" s="723" t="s">
        <v>1480</v>
      </c>
      <c r="H539" s="714" t="s">
        <v>1546</v>
      </c>
      <c r="I539" s="714" t="s">
        <v>1484</v>
      </c>
      <c r="J539" s="724">
        <v>100</v>
      </c>
      <c r="K539" s="725">
        <v>24.514254585073541</v>
      </c>
      <c r="L539" s="725">
        <v>1</v>
      </c>
      <c r="M539" s="726">
        <f t="shared" si="16"/>
        <v>24.514254585073541</v>
      </c>
      <c r="N539" s="727">
        <f t="shared" si="17"/>
        <v>0.24514254585073542</v>
      </c>
      <c r="O539" s="714" t="s">
        <v>498</v>
      </c>
      <c r="P539" s="721" t="s">
        <v>1547</v>
      </c>
      <c r="R539" s="714">
        <v>48.9</v>
      </c>
      <c r="S539" s="714">
        <v>10374</v>
      </c>
    </row>
    <row r="540" spans="1:19">
      <c r="A540" s="721" t="s">
        <v>649</v>
      </c>
      <c r="B540" s="714">
        <v>2008</v>
      </c>
      <c r="D540" s="722" t="s">
        <v>649</v>
      </c>
      <c r="E540" s="722" t="s">
        <v>1486</v>
      </c>
      <c r="F540" s="714" t="s">
        <v>705</v>
      </c>
      <c r="G540" s="723" t="s">
        <v>1480</v>
      </c>
      <c r="H540" s="714" t="s">
        <v>1546</v>
      </c>
      <c r="I540" s="714" t="s">
        <v>1484</v>
      </c>
      <c r="J540" s="724">
        <v>100</v>
      </c>
      <c r="K540" s="725">
        <v>28.418376611585252</v>
      </c>
      <c r="L540" s="725">
        <v>1</v>
      </c>
      <c r="M540" s="726">
        <f t="shared" si="16"/>
        <v>28.418376611585252</v>
      </c>
      <c r="N540" s="727">
        <f t="shared" si="17"/>
        <v>0.2841837661158525</v>
      </c>
      <c r="O540" s="714" t="s">
        <v>498</v>
      </c>
      <c r="P540" s="721" t="s">
        <v>1547</v>
      </c>
      <c r="R540" s="714">
        <v>48.9</v>
      </c>
      <c r="S540" s="714">
        <v>10374</v>
      </c>
    </row>
    <row r="541" spans="1:19">
      <c r="A541" s="721" t="s">
        <v>649</v>
      </c>
      <c r="B541" s="714">
        <v>2008</v>
      </c>
      <c r="D541" s="722" t="s">
        <v>648</v>
      </c>
      <c r="E541" s="722" t="s">
        <v>333</v>
      </c>
      <c r="F541" s="714" t="s">
        <v>705</v>
      </c>
      <c r="G541" s="723" t="s">
        <v>1480</v>
      </c>
      <c r="H541" s="714" t="s">
        <v>1546</v>
      </c>
      <c r="I541" s="714" t="s">
        <v>402</v>
      </c>
      <c r="J541" s="724">
        <v>25</v>
      </c>
      <c r="K541" s="725">
        <v>17.922643907753766</v>
      </c>
      <c r="L541" s="725">
        <v>1</v>
      </c>
      <c r="M541" s="726">
        <f t="shared" si="16"/>
        <v>17.922643907753766</v>
      </c>
      <c r="N541" s="727">
        <f t="shared" si="17"/>
        <v>0.71690575631015063</v>
      </c>
      <c r="O541" s="714" t="s">
        <v>498</v>
      </c>
      <c r="P541" s="721" t="s">
        <v>1547</v>
      </c>
      <c r="R541" s="714">
        <v>48.9</v>
      </c>
      <c r="S541" s="714">
        <v>10374</v>
      </c>
    </row>
    <row r="542" spans="1:19">
      <c r="A542" s="721" t="s">
        <v>649</v>
      </c>
      <c r="B542" s="714">
        <v>2008</v>
      </c>
      <c r="D542" s="722" t="s">
        <v>649</v>
      </c>
      <c r="E542" s="722" t="s">
        <v>1486</v>
      </c>
      <c r="F542" s="714" t="s">
        <v>705</v>
      </c>
      <c r="G542" s="723" t="s">
        <v>1480</v>
      </c>
      <c r="H542" s="714" t="s">
        <v>1546</v>
      </c>
      <c r="I542" s="714" t="s">
        <v>1484</v>
      </c>
      <c r="J542" s="724">
        <v>100</v>
      </c>
      <c r="K542" s="725">
        <v>24.804793898674411</v>
      </c>
      <c r="L542" s="725">
        <v>1</v>
      </c>
      <c r="M542" s="726">
        <f t="shared" si="16"/>
        <v>24.804793898674411</v>
      </c>
      <c r="N542" s="727">
        <f t="shared" si="17"/>
        <v>0.24804793898674413</v>
      </c>
      <c r="O542" s="714" t="s">
        <v>498</v>
      </c>
      <c r="P542" s="721" t="s">
        <v>1547</v>
      </c>
      <c r="R542" s="714">
        <v>48.9</v>
      </c>
      <c r="S542" s="714">
        <v>10374</v>
      </c>
    </row>
    <row r="543" spans="1:19">
      <c r="A543" s="721" t="s">
        <v>649</v>
      </c>
      <c r="B543" s="714">
        <v>2008</v>
      </c>
      <c r="D543" s="722" t="s">
        <v>649</v>
      </c>
      <c r="E543" s="722" t="s">
        <v>1497</v>
      </c>
      <c r="F543" s="714" t="s">
        <v>705</v>
      </c>
      <c r="G543" s="723" t="s">
        <v>1480</v>
      </c>
      <c r="H543" s="714" t="s">
        <v>1546</v>
      </c>
      <c r="I543" s="714" t="s">
        <v>1484</v>
      </c>
      <c r="J543" s="724">
        <v>100</v>
      </c>
      <c r="K543" s="725">
        <v>26.480842564009439</v>
      </c>
      <c r="L543" s="725">
        <v>1</v>
      </c>
      <c r="M543" s="726">
        <f t="shared" si="16"/>
        <v>26.480842564009439</v>
      </c>
      <c r="N543" s="727">
        <f t="shared" si="17"/>
        <v>0.26480842564009438</v>
      </c>
      <c r="O543" s="714" t="s">
        <v>498</v>
      </c>
      <c r="P543" s="721" t="s">
        <v>1547</v>
      </c>
      <c r="R543" s="714">
        <v>48.9</v>
      </c>
      <c r="S543" s="714">
        <v>10374</v>
      </c>
    </row>
    <row r="544" spans="1:19">
      <c r="A544" s="721" t="s">
        <v>649</v>
      </c>
      <c r="B544" s="714">
        <v>2008</v>
      </c>
      <c r="D544" s="722" t="s">
        <v>648</v>
      </c>
      <c r="E544" s="722" t="s">
        <v>333</v>
      </c>
      <c r="F544" s="714" t="s">
        <v>705</v>
      </c>
      <c r="G544" s="723" t="s">
        <v>1480</v>
      </c>
      <c r="H544" s="714" t="s">
        <v>1546</v>
      </c>
      <c r="I544" s="714" t="s">
        <v>402</v>
      </c>
      <c r="J544" s="724">
        <v>25</v>
      </c>
      <c r="K544" s="725">
        <v>17.192663882331576</v>
      </c>
      <c r="L544" s="725">
        <v>1</v>
      </c>
      <c r="M544" s="726">
        <f t="shared" si="16"/>
        <v>17.192663882331576</v>
      </c>
      <c r="N544" s="727">
        <f t="shared" si="17"/>
        <v>0.68770655529326308</v>
      </c>
      <c r="O544" s="714" t="s">
        <v>498</v>
      </c>
      <c r="P544" s="721" t="s">
        <v>1547</v>
      </c>
      <c r="R544" s="714">
        <v>48.9</v>
      </c>
      <c r="S544" s="714">
        <v>10374</v>
      </c>
    </row>
    <row r="545" spans="1:19">
      <c r="A545" s="721" t="s">
        <v>649</v>
      </c>
      <c r="B545" s="714">
        <v>2008</v>
      </c>
      <c r="D545" s="722" t="s">
        <v>649</v>
      </c>
      <c r="E545" s="722" t="s">
        <v>1497</v>
      </c>
      <c r="F545" s="714" t="s">
        <v>705</v>
      </c>
      <c r="G545" s="723" t="s">
        <v>1480</v>
      </c>
      <c r="H545" s="714" t="s">
        <v>1546</v>
      </c>
      <c r="I545" s="714" t="s">
        <v>1484</v>
      </c>
      <c r="J545" s="724">
        <v>100</v>
      </c>
      <c r="K545" s="725">
        <v>23.243145088069728</v>
      </c>
      <c r="L545" s="725">
        <v>1</v>
      </c>
      <c r="M545" s="726">
        <f t="shared" si="16"/>
        <v>23.243145088069728</v>
      </c>
      <c r="N545" s="727">
        <f t="shared" si="17"/>
        <v>0.23243145088069728</v>
      </c>
      <c r="O545" s="714" t="s">
        <v>498</v>
      </c>
      <c r="P545" s="721" t="s">
        <v>1547</v>
      </c>
      <c r="R545" s="714">
        <v>48.9</v>
      </c>
      <c r="S545" s="714">
        <v>10374</v>
      </c>
    </row>
    <row r="546" spans="1:19">
      <c r="A546" s="721" t="s">
        <v>649</v>
      </c>
      <c r="B546" s="714">
        <v>2008</v>
      </c>
      <c r="D546" s="722" t="s">
        <v>649</v>
      </c>
      <c r="E546" s="722" t="s">
        <v>1486</v>
      </c>
      <c r="F546" s="714" t="s">
        <v>705</v>
      </c>
      <c r="G546" s="723" t="s">
        <v>1480</v>
      </c>
      <c r="H546" s="714" t="s">
        <v>1546</v>
      </c>
      <c r="I546" s="714" t="s">
        <v>1484</v>
      </c>
      <c r="J546" s="724">
        <v>100</v>
      </c>
      <c r="K546" s="725">
        <v>31.777737425095332</v>
      </c>
      <c r="L546" s="725">
        <v>1</v>
      </c>
      <c r="M546" s="726">
        <f t="shared" si="16"/>
        <v>31.777737425095332</v>
      </c>
      <c r="N546" s="727">
        <f t="shared" si="17"/>
        <v>0.31777737425095332</v>
      </c>
      <c r="O546" s="714" t="s">
        <v>498</v>
      </c>
      <c r="P546" s="721" t="s">
        <v>1547</v>
      </c>
      <c r="R546" s="714">
        <v>48.9</v>
      </c>
      <c r="S546" s="714">
        <v>10374</v>
      </c>
    </row>
    <row r="547" spans="1:19">
      <c r="A547" s="721" t="s">
        <v>649</v>
      </c>
      <c r="B547" s="714">
        <v>2008</v>
      </c>
      <c r="D547" s="722" t="s">
        <v>648</v>
      </c>
      <c r="E547" s="722" t="s">
        <v>333</v>
      </c>
      <c r="F547" s="714" t="s">
        <v>705</v>
      </c>
      <c r="G547" s="723" t="s">
        <v>1480</v>
      </c>
      <c r="H547" s="714" t="s">
        <v>1546</v>
      </c>
      <c r="I547" s="714" t="s">
        <v>402</v>
      </c>
      <c r="J547" s="724">
        <v>25</v>
      </c>
      <c r="K547" s="725">
        <v>15.788995823497366</v>
      </c>
      <c r="L547" s="725">
        <v>1</v>
      </c>
      <c r="M547" s="726">
        <f t="shared" si="16"/>
        <v>15.788995823497366</v>
      </c>
      <c r="N547" s="727">
        <f t="shared" si="17"/>
        <v>0.63155983293989459</v>
      </c>
      <c r="O547" s="714" t="s">
        <v>498</v>
      </c>
      <c r="P547" s="721" t="s">
        <v>1547</v>
      </c>
      <c r="R547" s="714">
        <v>48.9</v>
      </c>
      <c r="S547" s="714">
        <v>10374</v>
      </c>
    </row>
    <row r="548" spans="1:19">
      <c r="A548" s="721" t="s">
        <v>649</v>
      </c>
      <c r="B548" s="714">
        <v>2008</v>
      </c>
      <c r="D548" s="722" t="s">
        <v>1548</v>
      </c>
      <c r="E548" s="722" t="s">
        <v>1486</v>
      </c>
      <c r="F548" s="714" t="s">
        <v>705</v>
      </c>
      <c r="G548" s="723" t="s">
        <v>1480</v>
      </c>
      <c r="H548" s="714" t="s">
        <v>1546</v>
      </c>
      <c r="I548" s="714" t="s">
        <v>1484</v>
      </c>
      <c r="J548" s="724">
        <v>100</v>
      </c>
      <c r="K548" s="725">
        <v>21.599782095514797</v>
      </c>
      <c r="L548" s="725">
        <v>1</v>
      </c>
      <c r="M548" s="726">
        <f t="shared" si="16"/>
        <v>21.599782095514797</v>
      </c>
      <c r="N548" s="727">
        <f t="shared" si="17"/>
        <v>0.21599782095514797</v>
      </c>
      <c r="O548" s="714" t="s">
        <v>498</v>
      </c>
      <c r="P548" s="721" t="s">
        <v>1547</v>
      </c>
      <c r="R548" s="714">
        <v>48.9</v>
      </c>
      <c r="S548" s="714">
        <v>10374</v>
      </c>
    </row>
    <row r="549" spans="1:19">
      <c r="A549" s="721" t="s">
        <v>649</v>
      </c>
      <c r="B549" s="714">
        <v>2008</v>
      </c>
      <c r="D549" s="722" t="s">
        <v>648</v>
      </c>
      <c r="E549" s="722" t="s">
        <v>333</v>
      </c>
      <c r="F549" s="714" t="s">
        <v>705</v>
      </c>
      <c r="G549" s="723" t="s">
        <v>1480</v>
      </c>
      <c r="H549" s="714" t="s">
        <v>1546</v>
      </c>
      <c r="I549" s="714" t="s">
        <v>402</v>
      </c>
      <c r="J549" s="724">
        <v>25</v>
      </c>
      <c r="K549" s="725">
        <v>17.648447430542944</v>
      </c>
      <c r="L549" s="725">
        <v>1</v>
      </c>
      <c r="M549" s="726">
        <f t="shared" si="16"/>
        <v>17.648447430542944</v>
      </c>
      <c r="N549" s="727">
        <f t="shared" si="17"/>
        <v>0.70593789722171774</v>
      </c>
      <c r="O549" s="714" t="s">
        <v>498</v>
      </c>
      <c r="P549" s="721" t="s">
        <v>1547</v>
      </c>
      <c r="R549" s="714">
        <v>48.9</v>
      </c>
      <c r="S549" s="714">
        <v>10374</v>
      </c>
    </row>
    <row r="550" spans="1:19">
      <c r="A550" s="721" t="s">
        <v>649</v>
      </c>
      <c r="B550" s="714">
        <v>2008</v>
      </c>
      <c r="D550" s="722" t="s">
        <v>1548</v>
      </c>
      <c r="E550" s="722" t="s">
        <v>1486</v>
      </c>
      <c r="F550" s="714" t="s">
        <v>705</v>
      </c>
      <c r="G550" s="723" t="s">
        <v>1480</v>
      </c>
      <c r="H550" s="714" t="s">
        <v>1546</v>
      </c>
      <c r="I550" s="714" t="s">
        <v>1484</v>
      </c>
      <c r="J550" s="724">
        <v>100</v>
      </c>
      <c r="K550" s="725">
        <v>22.614853822407841</v>
      </c>
      <c r="L550" s="725">
        <v>1</v>
      </c>
      <c r="M550" s="726">
        <f t="shared" si="16"/>
        <v>22.614853822407841</v>
      </c>
      <c r="N550" s="727">
        <f t="shared" si="17"/>
        <v>0.2261485382240784</v>
      </c>
      <c r="O550" s="714" t="s">
        <v>498</v>
      </c>
      <c r="P550" s="721" t="s">
        <v>1547</v>
      </c>
      <c r="R550" s="714">
        <v>48.9</v>
      </c>
      <c r="S550" s="714">
        <v>10374</v>
      </c>
    </row>
    <row r="551" spans="1:19">
      <c r="A551" s="721" t="s">
        <v>649</v>
      </c>
      <c r="B551" s="714">
        <v>2008</v>
      </c>
      <c r="D551" s="722" t="s">
        <v>648</v>
      </c>
      <c r="E551" s="722" t="s">
        <v>333</v>
      </c>
      <c r="F551" s="714" t="s">
        <v>705</v>
      </c>
      <c r="G551" s="723" t="s">
        <v>1480</v>
      </c>
      <c r="H551" s="714" t="s">
        <v>1546</v>
      </c>
      <c r="I551" s="714" t="s">
        <v>402</v>
      </c>
      <c r="J551" s="724">
        <v>25</v>
      </c>
      <c r="K551" s="725">
        <v>17.377882694752131</v>
      </c>
      <c r="L551" s="725">
        <v>1</v>
      </c>
      <c r="M551" s="726">
        <f t="shared" si="16"/>
        <v>17.377882694752131</v>
      </c>
      <c r="N551" s="727">
        <f t="shared" si="17"/>
        <v>0.69511530779008524</v>
      </c>
      <c r="O551" s="714" t="s">
        <v>498</v>
      </c>
      <c r="P551" s="721" t="s">
        <v>1547</v>
      </c>
      <c r="R551" s="714">
        <v>48.9</v>
      </c>
      <c r="S551" s="714">
        <v>10374</v>
      </c>
    </row>
    <row r="552" spans="1:19">
      <c r="A552" s="721" t="s">
        <v>649</v>
      </c>
      <c r="B552" s="714">
        <v>2008</v>
      </c>
      <c r="D552" s="722" t="s">
        <v>1548</v>
      </c>
      <c r="E552" s="722" t="s">
        <v>1486</v>
      </c>
      <c r="F552" s="714" t="s">
        <v>705</v>
      </c>
      <c r="G552" s="723" t="s">
        <v>1480</v>
      </c>
      <c r="H552" s="714" t="s">
        <v>1546</v>
      </c>
      <c r="I552" s="714" t="s">
        <v>1484</v>
      </c>
      <c r="J552" s="724">
        <v>100</v>
      </c>
      <c r="K552" s="725">
        <v>22.571272925367712</v>
      </c>
      <c r="L552" s="725">
        <v>1</v>
      </c>
      <c r="M552" s="726">
        <f t="shared" si="16"/>
        <v>22.571272925367712</v>
      </c>
      <c r="N552" s="727">
        <f t="shared" si="17"/>
        <v>0.22571272925367711</v>
      </c>
      <c r="O552" s="714" t="s">
        <v>498</v>
      </c>
      <c r="P552" s="721" t="s">
        <v>1547</v>
      </c>
      <c r="R552" s="714">
        <v>48.9</v>
      </c>
      <c r="S552" s="714">
        <v>10374</v>
      </c>
    </row>
    <row r="553" spans="1:19">
      <c r="A553" s="721" t="s">
        <v>649</v>
      </c>
      <c r="B553" s="714">
        <v>2008</v>
      </c>
      <c r="D553" s="722" t="s">
        <v>648</v>
      </c>
      <c r="E553" s="722" t="s">
        <v>333</v>
      </c>
      <c r="F553" s="714" t="s">
        <v>705</v>
      </c>
      <c r="G553" s="723" t="s">
        <v>1480</v>
      </c>
      <c r="H553" s="714" t="s">
        <v>1546</v>
      </c>
      <c r="I553" s="714" t="s">
        <v>402</v>
      </c>
      <c r="J553" s="724">
        <v>25</v>
      </c>
      <c r="K553" s="725">
        <v>17.25077174505175</v>
      </c>
      <c r="L553" s="725">
        <v>1</v>
      </c>
      <c r="M553" s="726">
        <f t="shared" si="16"/>
        <v>17.25077174505175</v>
      </c>
      <c r="N553" s="727">
        <f t="shared" si="17"/>
        <v>0.69003086980207007</v>
      </c>
      <c r="O553" s="714" t="s">
        <v>498</v>
      </c>
      <c r="P553" s="721" t="s">
        <v>1547</v>
      </c>
      <c r="R553" s="714">
        <v>48.9</v>
      </c>
      <c r="S553" s="714">
        <v>10374</v>
      </c>
    </row>
    <row r="554" spans="1:19">
      <c r="A554" s="721" t="s">
        <v>649</v>
      </c>
      <c r="B554" s="714">
        <v>2008</v>
      </c>
      <c r="D554" s="722" t="s">
        <v>1548</v>
      </c>
      <c r="E554" s="722" t="s">
        <v>1486</v>
      </c>
      <c r="F554" s="714" t="s">
        <v>705</v>
      </c>
      <c r="G554" s="723" t="s">
        <v>1480</v>
      </c>
      <c r="H554" s="714" t="s">
        <v>1546</v>
      </c>
      <c r="I554" s="714" t="s">
        <v>1484</v>
      </c>
      <c r="J554" s="724">
        <v>100</v>
      </c>
      <c r="K554" s="725">
        <v>23.606319230070817</v>
      </c>
      <c r="L554" s="725">
        <v>1</v>
      </c>
      <c r="M554" s="726">
        <f t="shared" si="16"/>
        <v>23.606319230070817</v>
      </c>
      <c r="N554" s="727">
        <f t="shared" si="17"/>
        <v>0.23606319230070816</v>
      </c>
      <c r="O554" s="714" t="s">
        <v>498</v>
      </c>
      <c r="P554" s="721" t="s">
        <v>1547</v>
      </c>
      <c r="R554" s="714">
        <v>48.9</v>
      </c>
      <c r="S554" s="714">
        <v>10374</v>
      </c>
    </row>
    <row r="555" spans="1:19">
      <c r="A555" s="721" t="s">
        <v>649</v>
      </c>
      <c r="B555" s="714">
        <v>2008</v>
      </c>
      <c r="D555" s="722" t="s">
        <v>648</v>
      </c>
      <c r="E555" s="722" t="s">
        <v>333</v>
      </c>
      <c r="F555" s="714" t="s">
        <v>705</v>
      </c>
      <c r="G555" s="723" t="s">
        <v>1480</v>
      </c>
      <c r="H555" s="714" t="s">
        <v>1546</v>
      </c>
      <c r="I555" s="714" t="s">
        <v>402</v>
      </c>
      <c r="J555" s="724">
        <v>25</v>
      </c>
      <c r="K555" s="725">
        <v>17.432358816052297</v>
      </c>
      <c r="L555" s="725">
        <v>1</v>
      </c>
      <c r="M555" s="726">
        <f t="shared" si="16"/>
        <v>17.432358816052297</v>
      </c>
      <c r="N555" s="727">
        <f t="shared" si="17"/>
        <v>0.69729435264209183</v>
      </c>
      <c r="O555" s="714" t="s">
        <v>498</v>
      </c>
      <c r="P555" s="721" t="s">
        <v>1547</v>
      </c>
      <c r="R555" s="714">
        <v>48.9</v>
      </c>
      <c r="S555" s="714">
        <v>10374</v>
      </c>
    </row>
    <row r="556" spans="1:19">
      <c r="A556" s="721" t="s">
        <v>649</v>
      </c>
      <c r="B556" s="714">
        <v>2008</v>
      </c>
      <c r="D556" s="722" t="s">
        <v>1548</v>
      </c>
      <c r="E556" s="722" t="s">
        <v>1486</v>
      </c>
      <c r="F556" s="714" t="s">
        <v>705</v>
      </c>
      <c r="G556" s="723" t="s">
        <v>1480</v>
      </c>
      <c r="H556" s="714" t="s">
        <v>1546</v>
      </c>
      <c r="I556" s="714" t="s">
        <v>1484</v>
      </c>
      <c r="J556" s="724">
        <v>100</v>
      </c>
      <c r="K556" s="725">
        <v>23.851461775921553</v>
      </c>
      <c r="L556" s="725">
        <v>1</v>
      </c>
      <c r="M556" s="726">
        <f t="shared" si="16"/>
        <v>23.851461775921553</v>
      </c>
      <c r="N556" s="727">
        <f t="shared" si="17"/>
        <v>0.23851461775921554</v>
      </c>
      <c r="O556" s="714" t="s">
        <v>498</v>
      </c>
      <c r="P556" s="721" t="s">
        <v>1547</v>
      </c>
      <c r="R556" s="714">
        <v>48.9</v>
      </c>
      <c r="S556" s="714">
        <v>10374</v>
      </c>
    </row>
    <row r="557" spans="1:19">
      <c r="A557" s="721" t="s">
        <v>649</v>
      </c>
      <c r="B557" s="714">
        <v>2008</v>
      </c>
      <c r="D557" s="722" t="s">
        <v>648</v>
      </c>
      <c r="E557" s="722" t="s">
        <v>333</v>
      </c>
      <c r="F557" s="714" t="s">
        <v>705</v>
      </c>
      <c r="G557" s="723" t="s">
        <v>1480</v>
      </c>
      <c r="H557" s="714" t="s">
        <v>1546</v>
      </c>
      <c r="I557" s="714" t="s">
        <v>402</v>
      </c>
      <c r="J557" s="724">
        <v>25</v>
      </c>
      <c r="K557" s="725">
        <v>17.477755583802431</v>
      </c>
      <c r="L557" s="725">
        <v>1</v>
      </c>
      <c r="M557" s="726">
        <f t="shared" si="16"/>
        <v>17.477755583802431</v>
      </c>
      <c r="N557" s="727">
        <f t="shared" si="17"/>
        <v>0.69911022335209727</v>
      </c>
      <c r="O557" s="714" t="s">
        <v>498</v>
      </c>
      <c r="P557" s="721" t="s">
        <v>1547</v>
      </c>
      <c r="R557" s="714">
        <v>48.9</v>
      </c>
      <c r="S557" s="714">
        <v>10374</v>
      </c>
    </row>
    <row r="558" spans="1:19">
      <c r="A558" s="721" t="s">
        <v>649</v>
      </c>
      <c r="B558" s="714">
        <v>2008</v>
      </c>
      <c r="D558" s="722" t="s">
        <v>648</v>
      </c>
      <c r="E558" s="722" t="s">
        <v>333</v>
      </c>
      <c r="F558" s="714" t="s">
        <v>705</v>
      </c>
      <c r="G558" s="723" t="s">
        <v>1480</v>
      </c>
      <c r="H558" s="714" t="s">
        <v>1546</v>
      </c>
      <c r="I558" s="714" t="s">
        <v>402</v>
      </c>
      <c r="J558" s="724">
        <v>25</v>
      </c>
      <c r="K558" s="725">
        <v>17.296168512801888</v>
      </c>
      <c r="L558" s="725">
        <v>1</v>
      </c>
      <c r="M558" s="726">
        <f t="shared" si="16"/>
        <v>17.296168512801888</v>
      </c>
      <c r="N558" s="727">
        <f t="shared" si="17"/>
        <v>0.69184674051207551</v>
      </c>
      <c r="O558" s="714" t="s">
        <v>498</v>
      </c>
      <c r="P558" s="721" t="s">
        <v>1547</v>
      </c>
      <c r="R558" s="714">
        <v>48.9</v>
      </c>
      <c r="S558" s="714">
        <v>10374</v>
      </c>
    </row>
    <row r="559" spans="1:19">
      <c r="A559" s="721" t="s">
        <v>649</v>
      </c>
      <c r="B559" s="714">
        <v>2008</v>
      </c>
      <c r="D559" s="722" t="s">
        <v>1548</v>
      </c>
      <c r="E559" s="722" t="s">
        <v>1486</v>
      </c>
      <c r="F559" s="714" t="s">
        <v>705</v>
      </c>
      <c r="G559" s="723" t="s">
        <v>1480</v>
      </c>
      <c r="H559" s="714" t="s">
        <v>1546</v>
      </c>
      <c r="I559" s="714" t="s">
        <v>1484</v>
      </c>
      <c r="J559" s="724">
        <v>100</v>
      </c>
      <c r="K559" s="725">
        <v>24.514254585073541</v>
      </c>
      <c r="L559" s="725">
        <v>1</v>
      </c>
      <c r="M559" s="726">
        <f t="shared" si="16"/>
        <v>24.514254585073541</v>
      </c>
      <c r="N559" s="727">
        <f t="shared" si="17"/>
        <v>0.24514254585073542</v>
      </c>
      <c r="O559" s="714" t="s">
        <v>498</v>
      </c>
      <c r="P559" s="721" t="s">
        <v>1547</v>
      </c>
      <c r="R559" s="714">
        <v>48.9</v>
      </c>
      <c r="S559" s="714">
        <v>10374</v>
      </c>
    </row>
    <row r="560" spans="1:19">
      <c r="A560" s="721" t="s">
        <v>649</v>
      </c>
      <c r="B560" s="714">
        <v>2008</v>
      </c>
      <c r="D560" s="722" t="s">
        <v>1548</v>
      </c>
      <c r="E560" s="722" t="s">
        <v>1486</v>
      </c>
      <c r="F560" s="714" t="s">
        <v>705</v>
      </c>
      <c r="G560" s="723" t="s">
        <v>1480</v>
      </c>
      <c r="H560" s="714" t="s">
        <v>1546</v>
      </c>
      <c r="I560" s="714" t="s">
        <v>1484</v>
      </c>
      <c r="J560" s="724">
        <v>100</v>
      </c>
      <c r="K560" s="725">
        <v>22.544034864717631</v>
      </c>
      <c r="L560" s="725">
        <v>1</v>
      </c>
      <c r="M560" s="726">
        <f t="shared" si="16"/>
        <v>22.544034864717631</v>
      </c>
      <c r="N560" s="727">
        <f t="shared" si="17"/>
        <v>0.2254403486471763</v>
      </c>
      <c r="O560" s="714" t="s">
        <v>498</v>
      </c>
      <c r="P560" s="721" t="s">
        <v>1547</v>
      </c>
      <c r="R560" s="714">
        <v>48.9</v>
      </c>
      <c r="S560" s="714">
        <v>10374</v>
      </c>
    </row>
    <row r="561" spans="1:19">
      <c r="A561" s="721" t="s">
        <v>649</v>
      </c>
      <c r="B561" s="714">
        <v>2008</v>
      </c>
      <c r="D561" s="722" t="s">
        <v>648</v>
      </c>
      <c r="E561" s="722" t="s">
        <v>333</v>
      </c>
      <c r="F561" s="714" t="s">
        <v>705</v>
      </c>
      <c r="G561" s="723" t="s">
        <v>1480</v>
      </c>
      <c r="H561" s="714" t="s">
        <v>1546</v>
      </c>
      <c r="I561" s="714" t="s">
        <v>402</v>
      </c>
      <c r="J561" s="724">
        <v>25</v>
      </c>
      <c r="K561" s="725">
        <v>17.668422008353005</v>
      </c>
      <c r="L561" s="725">
        <v>1</v>
      </c>
      <c r="M561" s="726">
        <f t="shared" si="16"/>
        <v>17.668422008353005</v>
      </c>
      <c r="N561" s="727">
        <f t="shared" si="17"/>
        <v>0.70673688033412019</v>
      </c>
      <c r="O561" s="714" t="s">
        <v>498</v>
      </c>
      <c r="P561" s="721" t="s">
        <v>1547</v>
      </c>
      <c r="R561" s="714">
        <v>48.9</v>
      </c>
      <c r="S561" s="714">
        <v>10374</v>
      </c>
    </row>
    <row r="562" spans="1:19">
      <c r="A562" s="721" t="s">
        <v>649</v>
      </c>
      <c r="B562" s="714">
        <v>2008</v>
      </c>
      <c r="D562" s="722" t="s">
        <v>1548</v>
      </c>
      <c r="E562" s="722" t="s">
        <v>1486</v>
      </c>
      <c r="F562" s="714" t="s">
        <v>705</v>
      </c>
      <c r="G562" s="723" t="s">
        <v>1480</v>
      </c>
      <c r="H562" s="714" t="s">
        <v>1546</v>
      </c>
      <c r="I562" s="714" t="s">
        <v>1484</v>
      </c>
      <c r="J562" s="724">
        <v>100</v>
      </c>
      <c r="K562" s="725">
        <v>21.735972398765206</v>
      </c>
      <c r="L562" s="725">
        <v>1</v>
      </c>
      <c r="M562" s="726">
        <f t="shared" si="16"/>
        <v>21.735972398765206</v>
      </c>
      <c r="N562" s="727">
        <f t="shared" si="17"/>
        <v>0.21735972398765205</v>
      </c>
      <c r="O562" s="714" t="s">
        <v>498</v>
      </c>
      <c r="P562" s="721" t="s">
        <v>1547</v>
      </c>
      <c r="R562" s="714">
        <v>48.9</v>
      </c>
      <c r="S562" s="714">
        <v>10374</v>
      </c>
    </row>
    <row r="563" spans="1:19">
      <c r="A563" s="721" t="s">
        <v>649</v>
      </c>
      <c r="B563" s="714">
        <v>2008</v>
      </c>
      <c r="D563" s="722" t="s">
        <v>648</v>
      </c>
      <c r="E563" s="722" t="s">
        <v>333</v>
      </c>
      <c r="F563" s="714" t="s">
        <v>705</v>
      </c>
      <c r="G563" s="723" t="s">
        <v>1480</v>
      </c>
      <c r="H563" s="714" t="s">
        <v>1546</v>
      </c>
      <c r="I563" s="714" t="s">
        <v>402</v>
      </c>
      <c r="J563" s="724">
        <v>25</v>
      </c>
      <c r="K563" s="725">
        <v>17.192663882331576</v>
      </c>
      <c r="L563" s="725">
        <v>1</v>
      </c>
      <c r="M563" s="726">
        <f t="shared" si="16"/>
        <v>17.192663882331576</v>
      </c>
      <c r="N563" s="727">
        <f t="shared" si="17"/>
        <v>0.68770655529326308</v>
      </c>
      <c r="O563" s="714" t="s">
        <v>498</v>
      </c>
      <c r="P563" s="721" t="s">
        <v>1547</v>
      </c>
      <c r="R563" s="714">
        <v>48.9</v>
      </c>
      <c r="S563" s="714">
        <v>10374</v>
      </c>
    </row>
    <row r="564" spans="1:19">
      <c r="A564" s="721" t="s">
        <v>649</v>
      </c>
      <c r="B564" s="714">
        <v>2008</v>
      </c>
      <c r="D564" s="722" t="s">
        <v>1548</v>
      </c>
      <c r="E564" s="722" t="s">
        <v>1486</v>
      </c>
      <c r="F564" s="714" t="s">
        <v>705</v>
      </c>
      <c r="G564" s="723" t="s">
        <v>1480</v>
      </c>
      <c r="H564" s="714" t="s">
        <v>1546</v>
      </c>
      <c r="I564" s="714" t="s">
        <v>1484</v>
      </c>
      <c r="J564" s="724">
        <v>100</v>
      </c>
      <c r="K564" s="725">
        <v>23.243145088069728</v>
      </c>
      <c r="L564" s="725">
        <v>1</v>
      </c>
      <c r="M564" s="726">
        <f t="shared" si="16"/>
        <v>23.243145088069728</v>
      </c>
      <c r="N564" s="727">
        <f t="shared" si="17"/>
        <v>0.23243145088069728</v>
      </c>
      <c r="O564" s="714" t="s">
        <v>498</v>
      </c>
      <c r="P564" s="721" t="s">
        <v>1547</v>
      </c>
      <c r="R564" s="714">
        <v>48.9</v>
      </c>
      <c r="S564" s="714">
        <v>10374</v>
      </c>
    </row>
    <row r="565" spans="1:19">
      <c r="A565" s="721" t="s">
        <v>649</v>
      </c>
      <c r="B565" s="714">
        <v>2008</v>
      </c>
      <c r="D565" s="722" t="s">
        <v>648</v>
      </c>
      <c r="E565" s="722" t="s">
        <v>333</v>
      </c>
      <c r="F565" s="714" t="s">
        <v>705</v>
      </c>
      <c r="G565" s="723" t="s">
        <v>1480</v>
      </c>
      <c r="H565" s="714" t="s">
        <v>1546</v>
      </c>
      <c r="I565" s="714" t="s">
        <v>402</v>
      </c>
      <c r="J565" s="724">
        <v>25</v>
      </c>
      <c r="K565" s="725">
        <v>21.027782821863081</v>
      </c>
      <c r="L565" s="725">
        <v>1</v>
      </c>
      <c r="M565" s="726">
        <f t="shared" si="16"/>
        <v>21.027782821863081</v>
      </c>
      <c r="N565" s="727">
        <f t="shared" si="17"/>
        <v>0.84111131287452323</v>
      </c>
      <c r="O565" s="714" t="s">
        <v>498</v>
      </c>
      <c r="P565" s="721" t="s">
        <v>1547</v>
      </c>
      <c r="R565" s="714">
        <v>48.9</v>
      </c>
      <c r="S565" s="714">
        <v>10374</v>
      </c>
    </row>
    <row r="566" spans="1:19">
      <c r="A566" s="721" t="s">
        <v>649</v>
      </c>
      <c r="B566" s="714">
        <v>2008</v>
      </c>
      <c r="D566" s="722" t="s">
        <v>648</v>
      </c>
      <c r="E566" s="722" t="s">
        <v>333</v>
      </c>
      <c r="F566" s="714" t="s">
        <v>705</v>
      </c>
      <c r="G566" s="723" t="s">
        <v>1480</v>
      </c>
      <c r="H566" s="714" t="s">
        <v>1546</v>
      </c>
      <c r="I566" s="714" t="s">
        <v>402</v>
      </c>
      <c r="J566" s="724">
        <v>25</v>
      </c>
      <c r="K566" s="725">
        <v>21.027782821863081</v>
      </c>
      <c r="L566" s="725">
        <v>1</v>
      </c>
      <c r="M566" s="726">
        <f t="shared" si="16"/>
        <v>21.027782821863081</v>
      </c>
      <c r="N566" s="727">
        <f t="shared" si="17"/>
        <v>0.84111131287452323</v>
      </c>
      <c r="O566" s="714" t="s">
        <v>498</v>
      </c>
      <c r="P566" s="721" t="s">
        <v>1547</v>
      </c>
      <c r="R566" s="714">
        <v>48.9</v>
      </c>
      <c r="S566" s="714">
        <v>10374</v>
      </c>
    </row>
    <row r="567" spans="1:19">
      <c r="A567" s="721" t="s">
        <v>649</v>
      </c>
      <c r="B567" s="714">
        <v>2008</v>
      </c>
      <c r="D567" s="722" t="s">
        <v>1549</v>
      </c>
      <c r="E567" s="722" t="s">
        <v>1486</v>
      </c>
      <c r="F567" s="714" t="s">
        <v>705</v>
      </c>
      <c r="G567" s="723" t="s">
        <v>1480</v>
      </c>
      <c r="H567" s="714" t="s">
        <v>1546</v>
      </c>
      <c r="I567" s="714" t="s">
        <v>1484</v>
      </c>
      <c r="J567" s="724">
        <v>100</v>
      </c>
      <c r="K567" s="725">
        <v>23.606319230070817</v>
      </c>
      <c r="L567" s="725">
        <v>1</v>
      </c>
      <c r="M567" s="726">
        <f t="shared" si="16"/>
        <v>23.606319230070817</v>
      </c>
      <c r="N567" s="727">
        <f t="shared" si="17"/>
        <v>0.23606319230070816</v>
      </c>
      <c r="O567" s="714" t="s">
        <v>498</v>
      </c>
      <c r="P567" s="721" t="s">
        <v>1547</v>
      </c>
      <c r="R567" s="714">
        <v>48.9</v>
      </c>
      <c r="S567" s="714">
        <v>10374</v>
      </c>
    </row>
    <row r="568" spans="1:19">
      <c r="A568" s="721" t="s">
        <v>649</v>
      </c>
      <c r="B568" s="714">
        <v>2008</v>
      </c>
      <c r="D568" s="722" t="s">
        <v>648</v>
      </c>
      <c r="E568" s="722" t="s">
        <v>333</v>
      </c>
      <c r="F568" s="714" t="s">
        <v>705</v>
      </c>
      <c r="G568" s="723" t="s">
        <v>1480</v>
      </c>
      <c r="H568" s="714" t="s">
        <v>1546</v>
      </c>
      <c r="I568" s="714" t="s">
        <v>402</v>
      </c>
      <c r="J568" s="724">
        <v>25</v>
      </c>
      <c r="K568" s="725">
        <v>14.844743054294533</v>
      </c>
      <c r="L568" s="725">
        <v>1</v>
      </c>
      <c r="M568" s="726">
        <f t="shared" si="16"/>
        <v>14.844743054294533</v>
      </c>
      <c r="N568" s="727">
        <f t="shared" si="17"/>
        <v>0.59378972217178128</v>
      </c>
      <c r="O568" s="714" t="s">
        <v>498</v>
      </c>
      <c r="P568" s="721" t="s">
        <v>1547</v>
      </c>
      <c r="R568" s="714">
        <v>48.9</v>
      </c>
      <c r="S568" s="714">
        <v>10374</v>
      </c>
    </row>
    <row r="569" spans="1:19">
      <c r="A569" s="721" t="s">
        <v>649</v>
      </c>
      <c r="B569" s="714">
        <v>2008</v>
      </c>
      <c r="D569" s="722" t="s">
        <v>649</v>
      </c>
      <c r="E569" s="722" t="s">
        <v>1486</v>
      </c>
      <c r="F569" s="714" t="s">
        <v>705</v>
      </c>
      <c r="G569" s="723" t="s">
        <v>1480</v>
      </c>
      <c r="H569" s="714" t="s">
        <v>1546</v>
      </c>
      <c r="I569" s="714" t="s">
        <v>1484</v>
      </c>
      <c r="J569" s="724">
        <v>100</v>
      </c>
      <c r="K569" s="725">
        <v>20.882513165062647</v>
      </c>
      <c r="L569" s="725">
        <v>1</v>
      </c>
      <c r="M569" s="726">
        <f t="shared" si="16"/>
        <v>20.882513165062647</v>
      </c>
      <c r="N569" s="727">
        <f t="shared" si="17"/>
        <v>0.20882513165062647</v>
      </c>
      <c r="O569" s="714" t="s">
        <v>498</v>
      </c>
      <c r="P569" s="721" t="s">
        <v>1547</v>
      </c>
      <c r="R569" s="714">
        <v>48.9</v>
      </c>
      <c r="S569" s="714">
        <v>10374</v>
      </c>
    </row>
    <row r="570" spans="1:19">
      <c r="A570" s="721" t="s">
        <v>649</v>
      </c>
      <c r="B570" s="714">
        <v>2008</v>
      </c>
      <c r="D570" s="722" t="s">
        <v>648</v>
      </c>
      <c r="E570" s="722" t="s">
        <v>333</v>
      </c>
      <c r="F570" s="714" t="s">
        <v>705</v>
      </c>
      <c r="G570" s="723" t="s">
        <v>1480</v>
      </c>
      <c r="H570" s="714" t="s">
        <v>1546</v>
      </c>
      <c r="I570" s="714" t="s">
        <v>402</v>
      </c>
      <c r="J570" s="724">
        <v>25</v>
      </c>
      <c r="K570" s="725">
        <v>15.106228436535318</v>
      </c>
      <c r="L570" s="725">
        <v>1</v>
      </c>
      <c r="M570" s="726">
        <f t="shared" si="16"/>
        <v>15.106228436535318</v>
      </c>
      <c r="N570" s="727">
        <f t="shared" si="17"/>
        <v>0.60424913746141273</v>
      </c>
      <c r="O570" s="714" t="s">
        <v>498</v>
      </c>
      <c r="P570" s="721" t="s">
        <v>1547</v>
      </c>
      <c r="R570" s="714">
        <v>48.9</v>
      </c>
      <c r="S570" s="714">
        <v>10374</v>
      </c>
    </row>
    <row r="571" spans="1:19">
      <c r="A571" s="721" t="s">
        <v>649</v>
      </c>
      <c r="B571" s="714">
        <v>2008</v>
      </c>
      <c r="D571" s="722" t="s">
        <v>649</v>
      </c>
      <c r="E571" s="722" t="s">
        <v>1486</v>
      </c>
      <c r="F571" s="714" t="s">
        <v>705</v>
      </c>
      <c r="G571" s="723" t="s">
        <v>1480</v>
      </c>
      <c r="H571" s="714" t="s">
        <v>1546</v>
      </c>
      <c r="I571" s="714" t="s">
        <v>1484</v>
      </c>
      <c r="J571" s="724">
        <v>100</v>
      </c>
      <c r="K571" s="725">
        <v>20.846195750862538</v>
      </c>
      <c r="L571" s="725">
        <v>1</v>
      </c>
      <c r="M571" s="726">
        <f t="shared" si="16"/>
        <v>20.846195750862538</v>
      </c>
      <c r="N571" s="727">
        <f t="shared" si="17"/>
        <v>0.2084619575086254</v>
      </c>
      <c r="O571" s="714" t="s">
        <v>498</v>
      </c>
      <c r="P571" s="721" t="s">
        <v>1547</v>
      </c>
      <c r="R571" s="714">
        <v>48.9</v>
      </c>
      <c r="S571" s="714">
        <v>10374</v>
      </c>
    </row>
    <row r="572" spans="1:19">
      <c r="A572" s="721" t="s">
        <v>649</v>
      </c>
      <c r="B572" s="714">
        <v>2008</v>
      </c>
      <c r="D572" s="722" t="s">
        <v>648</v>
      </c>
      <c r="E572" s="722" t="s">
        <v>333</v>
      </c>
      <c r="F572" s="714" t="s">
        <v>705</v>
      </c>
      <c r="G572" s="723" t="s">
        <v>1480</v>
      </c>
      <c r="H572" s="714" t="s">
        <v>1546</v>
      </c>
      <c r="I572" s="714" t="s">
        <v>402</v>
      </c>
      <c r="J572" s="724">
        <v>25</v>
      </c>
      <c r="K572" s="725">
        <v>17.477755583802431</v>
      </c>
      <c r="L572" s="725">
        <v>1</v>
      </c>
      <c r="M572" s="726">
        <f t="shared" si="16"/>
        <v>17.477755583802431</v>
      </c>
      <c r="N572" s="727">
        <f t="shared" si="17"/>
        <v>0.69911022335209727</v>
      </c>
      <c r="O572" s="714" t="s">
        <v>498</v>
      </c>
      <c r="P572" s="721" t="s">
        <v>1547</v>
      </c>
      <c r="R572" s="714">
        <v>48.9</v>
      </c>
      <c r="S572" s="714">
        <v>10374</v>
      </c>
    </row>
    <row r="573" spans="1:19">
      <c r="A573" s="721" t="s">
        <v>649</v>
      </c>
      <c r="B573" s="714">
        <v>2008</v>
      </c>
      <c r="D573" s="722" t="s">
        <v>648</v>
      </c>
      <c r="E573" s="722" t="s">
        <v>333</v>
      </c>
      <c r="F573" s="714" t="s">
        <v>705</v>
      </c>
      <c r="G573" s="723" t="s">
        <v>1480</v>
      </c>
      <c r="H573" s="714" t="s">
        <v>1546</v>
      </c>
      <c r="I573" s="714" t="s">
        <v>402</v>
      </c>
      <c r="J573" s="724">
        <v>25</v>
      </c>
      <c r="K573" s="725">
        <v>17.383330306882147</v>
      </c>
      <c r="L573" s="725">
        <v>1</v>
      </c>
      <c r="M573" s="726">
        <f t="shared" si="16"/>
        <v>17.383330306882147</v>
      </c>
      <c r="N573" s="727">
        <f t="shared" si="17"/>
        <v>0.69533321227528588</v>
      </c>
      <c r="O573" s="714" t="s">
        <v>498</v>
      </c>
      <c r="P573" s="721" t="s">
        <v>1547</v>
      </c>
      <c r="R573" s="714">
        <v>48.9</v>
      </c>
      <c r="S573" s="714">
        <v>10374</v>
      </c>
    </row>
    <row r="574" spans="1:19">
      <c r="A574" s="721" t="s">
        <v>649</v>
      </c>
      <c r="B574" s="714">
        <v>2008</v>
      </c>
      <c r="D574" s="722" t="s">
        <v>649</v>
      </c>
      <c r="E574" s="722" t="s">
        <v>1486</v>
      </c>
      <c r="F574" s="714" t="s">
        <v>705</v>
      </c>
      <c r="G574" s="723" t="s">
        <v>1480</v>
      </c>
      <c r="H574" s="714" t="s">
        <v>1546</v>
      </c>
      <c r="I574" s="714" t="s">
        <v>1484</v>
      </c>
      <c r="J574" s="724">
        <v>100</v>
      </c>
      <c r="K574" s="725">
        <v>22.894497911748683</v>
      </c>
      <c r="L574" s="725">
        <v>1</v>
      </c>
      <c r="M574" s="726">
        <f t="shared" si="16"/>
        <v>22.894497911748683</v>
      </c>
      <c r="N574" s="727">
        <f t="shared" si="17"/>
        <v>0.22894497911748682</v>
      </c>
      <c r="O574" s="714" t="s">
        <v>498</v>
      </c>
      <c r="P574" s="721" t="s">
        <v>1547</v>
      </c>
      <c r="R574" s="714">
        <v>48.9</v>
      </c>
      <c r="S574" s="714">
        <v>10374</v>
      </c>
    </row>
    <row r="575" spans="1:19">
      <c r="A575" s="721" t="s">
        <v>649</v>
      </c>
      <c r="B575" s="714">
        <v>2008</v>
      </c>
      <c r="D575" s="722" t="s">
        <v>648</v>
      </c>
      <c r="E575" s="722" t="s">
        <v>333</v>
      </c>
      <c r="F575" s="714" t="s">
        <v>705</v>
      </c>
      <c r="G575" s="723" t="s">
        <v>1480</v>
      </c>
      <c r="H575" s="714" t="s">
        <v>1546</v>
      </c>
      <c r="I575" s="714" t="s">
        <v>402</v>
      </c>
      <c r="J575" s="724">
        <v>25</v>
      </c>
      <c r="K575" s="725">
        <v>21.027782821863081</v>
      </c>
      <c r="L575" s="725">
        <v>1</v>
      </c>
      <c r="M575" s="726">
        <f t="shared" si="16"/>
        <v>21.027782821863081</v>
      </c>
      <c r="N575" s="727">
        <f t="shared" si="17"/>
        <v>0.84111131287452323</v>
      </c>
      <c r="O575" s="714" t="s">
        <v>498</v>
      </c>
      <c r="P575" s="721" t="s">
        <v>1547</v>
      </c>
      <c r="R575" s="714">
        <v>48.9</v>
      </c>
      <c r="S575" s="714">
        <v>10374</v>
      </c>
    </row>
    <row r="576" spans="1:19">
      <c r="A576" s="721" t="s">
        <v>649</v>
      </c>
      <c r="B576" s="714">
        <v>2008</v>
      </c>
      <c r="D576" s="722" t="s">
        <v>649</v>
      </c>
      <c r="E576" s="722" t="s">
        <v>1486</v>
      </c>
      <c r="F576" s="714" t="s">
        <v>705</v>
      </c>
      <c r="G576" s="723" t="s">
        <v>1480</v>
      </c>
      <c r="H576" s="714" t="s">
        <v>1546</v>
      </c>
      <c r="I576" s="714" t="s">
        <v>1484</v>
      </c>
      <c r="J576" s="724">
        <v>100</v>
      </c>
      <c r="K576" s="725">
        <v>28.418376611585252</v>
      </c>
      <c r="L576" s="725">
        <v>1</v>
      </c>
      <c r="M576" s="726">
        <f t="shared" si="16"/>
        <v>28.418376611585252</v>
      </c>
      <c r="N576" s="727">
        <f t="shared" si="17"/>
        <v>0.2841837661158525</v>
      </c>
      <c r="O576" s="714" t="s">
        <v>498</v>
      </c>
      <c r="P576" s="721" t="s">
        <v>1547</v>
      </c>
      <c r="R576" s="714">
        <v>48.9</v>
      </c>
      <c r="S576" s="714">
        <v>10374</v>
      </c>
    </row>
    <row r="577" spans="1:19">
      <c r="A577" s="721" t="s">
        <v>649</v>
      </c>
      <c r="B577" s="714">
        <v>2008</v>
      </c>
      <c r="D577" s="722" t="s">
        <v>648</v>
      </c>
      <c r="E577" s="722" t="s">
        <v>333</v>
      </c>
      <c r="F577" s="714" t="s">
        <v>705</v>
      </c>
      <c r="G577" s="723" t="s">
        <v>1480</v>
      </c>
      <c r="H577" s="714" t="s">
        <v>1546</v>
      </c>
      <c r="I577" s="714" t="s">
        <v>402</v>
      </c>
      <c r="J577" s="724">
        <v>25</v>
      </c>
      <c r="K577" s="725">
        <v>21.027782821863081</v>
      </c>
      <c r="L577" s="725">
        <v>1</v>
      </c>
      <c r="M577" s="726">
        <f t="shared" si="16"/>
        <v>21.027782821863081</v>
      </c>
      <c r="N577" s="727">
        <f t="shared" si="17"/>
        <v>0.84111131287452323</v>
      </c>
      <c r="O577" s="714" t="s">
        <v>498</v>
      </c>
      <c r="P577" s="721" t="s">
        <v>1547</v>
      </c>
      <c r="R577" s="714">
        <v>48.9</v>
      </c>
      <c r="S577" s="714">
        <v>10374</v>
      </c>
    </row>
    <row r="578" spans="1:19">
      <c r="A578" s="721" t="s">
        <v>649</v>
      </c>
      <c r="B578" s="714">
        <v>2008</v>
      </c>
      <c r="D578" s="722" t="s">
        <v>649</v>
      </c>
      <c r="E578" s="722" t="s">
        <v>1486</v>
      </c>
      <c r="F578" s="714" t="s">
        <v>705</v>
      </c>
      <c r="G578" s="723" t="s">
        <v>1480</v>
      </c>
      <c r="H578" s="714" t="s">
        <v>1546</v>
      </c>
      <c r="I578" s="714" t="s">
        <v>1484</v>
      </c>
      <c r="J578" s="724">
        <v>100</v>
      </c>
      <c r="K578" s="725">
        <v>28.418376611585252</v>
      </c>
      <c r="L578" s="725">
        <v>1</v>
      </c>
      <c r="M578" s="726">
        <f t="shared" si="16"/>
        <v>28.418376611585252</v>
      </c>
      <c r="N578" s="727">
        <f t="shared" si="17"/>
        <v>0.2841837661158525</v>
      </c>
      <c r="O578" s="714" t="s">
        <v>498</v>
      </c>
      <c r="P578" s="721" t="s">
        <v>1547</v>
      </c>
      <c r="R578" s="714">
        <v>48.9</v>
      </c>
      <c r="S578" s="714">
        <v>10374</v>
      </c>
    </row>
    <row r="579" spans="1:19">
      <c r="A579" s="721" t="s">
        <v>616</v>
      </c>
      <c r="B579" s="714">
        <v>2008</v>
      </c>
      <c r="D579" s="722" t="s">
        <v>1550</v>
      </c>
      <c r="E579" s="722" t="s">
        <v>455</v>
      </c>
      <c r="F579" s="714" t="s">
        <v>705</v>
      </c>
      <c r="G579" s="723" t="s">
        <v>1480</v>
      </c>
      <c r="H579" s="714" t="s">
        <v>1513</v>
      </c>
      <c r="I579" s="714" t="s">
        <v>402</v>
      </c>
      <c r="J579" s="724">
        <v>50</v>
      </c>
      <c r="K579" s="725">
        <v>35.055384056655164</v>
      </c>
      <c r="L579" s="725">
        <v>1</v>
      </c>
      <c r="M579" s="726">
        <f t="shared" si="16"/>
        <v>35.055384056655164</v>
      </c>
      <c r="N579" s="727">
        <f t="shared" si="17"/>
        <v>0.70110768113310329</v>
      </c>
      <c r="O579" s="714" t="s">
        <v>498</v>
      </c>
      <c r="P579" s="721" t="s">
        <v>1551</v>
      </c>
      <c r="R579" s="714">
        <v>48.9</v>
      </c>
      <c r="S579" s="714">
        <v>10374</v>
      </c>
    </row>
    <row r="580" spans="1:19">
      <c r="A580" s="721" t="s">
        <v>616</v>
      </c>
      <c r="B580" s="714">
        <v>2008</v>
      </c>
      <c r="D580" s="722" t="s">
        <v>616</v>
      </c>
      <c r="E580" s="722" t="s">
        <v>1487</v>
      </c>
      <c r="F580" s="714" t="s">
        <v>705</v>
      </c>
      <c r="G580" s="723" t="s">
        <v>1480</v>
      </c>
      <c r="H580" s="714" t="s">
        <v>1513</v>
      </c>
      <c r="I580" s="714" t="s">
        <v>1484</v>
      </c>
      <c r="J580" s="724">
        <v>50</v>
      </c>
      <c r="K580" s="725">
        <v>25.576538950426727</v>
      </c>
      <c r="L580" s="725">
        <v>1</v>
      </c>
      <c r="M580" s="726">
        <f t="shared" ref="M580:M643" si="18">+K580/L580</f>
        <v>25.576538950426727</v>
      </c>
      <c r="N580" s="727">
        <f t="shared" ref="N580:N643" si="19">+M580/J580</f>
        <v>0.5115307790085345</v>
      </c>
      <c r="O580" s="714" t="s">
        <v>498</v>
      </c>
      <c r="P580" s="721" t="s">
        <v>1551</v>
      </c>
      <c r="R580" s="714">
        <v>48.9</v>
      </c>
      <c r="S580" s="714">
        <v>10374</v>
      </c>
    </row>
    <row r="581" spans="1:19">
      <c r="A581" s="721" t="s">
        <v>616</v>
      </c>
      <c r="B581" s="714">
        <v>2008</v>
      </c>
      <c r="D581" s="722" t="s">
        <v>1550</v>
      </c>
      <c r="E581" s="722" t="s">
        <v>455</v>
      </c>
      <c r="F581" s="714" t="s">
        <v>705</v>
      </c>
      <c r="G581" s="723" t="s">
        <v>1480</v>
      </c>
      <c r="H581" s="714" t="s">
        <v>1513</v>
      </c>
      <c r="I581" s="714" t="s">
        <v>402</v>
      </c>
      <c r="J581" s="724">
        <v>50</v>
      </c>
      <c r="K581" s="725">
        <v>43.580897040130736</v>
      </c>
      <c r="L581" s="725">
        <v>1</v>
      </c>
      <c r="M581" s="726">
        <f t="shared" si="18"/>
        <v>43.580897040130736</v>
      </c>
      <c r="N581" s="727">
        <f t="shared" si="19"/>
        <v>0.87161794080261468</v>
      </c>
      <c r="O581" s="714" t="s">
        <v>498</v>
      </c>
      <c r="P581" s="721" t="s">
        <v>1551</v>
      </c>
      <c r="R581" s="714">
        <v>48.9</v>
      </c>
      <c r="S581" s="714">
        <v>10374</v>
      </c>
    </row>
    <row r="582" spans="1:19">
      <c r="A582" s="721" t="s">
        <v>616</v>
      </c>
      <c r="B582" s="714">
        <v>2008</v>
      </c>
      <c r="D582" s="722" t="s">
        <v>1552</v>
      </c>
      <c r="E582" s="722" t="s">
        <v>1553</v>
      </c>
      <c r="F582" s="714" t="s">
        <v>705</v>
      </c>
      <c r="G582" s="723" t="s">
        <v>1480</v>
      </c>
      <c r="H582" s="714" t="s">
        <v>1513</v>
      </c>
      <c r="I582" s="714" t="s">
        <v>1484</v>
      </c>
      <c r="J582" s="724">
        <v>500</v>
      </c>
      <c r="K582" s="725">
        <v>144.15289631378243</v>
      </c>
      <c r="L582" s="725">
        <v>1</v>
      </c>
      <c r="M582" s="726">
        <f t="shared" si="18"/>
        <v>144.15289631378243</v>
      </c>
      <c r="N582" s="727">
        <f t="shared" si="19"/>
        <v>0.28830579262756489</v>
      </c>
      <c r="O582" s="714" t="s">
        <v>498</v>
      </c>
      <c r="P582" s="721" t="s">
        <v>1551</v>
      </c>
      <c r="R582" s="714">
        <v>48.9</v>
      </c>
      <c r="S582" s="714">
        <v>10374</v>
      </c>
    </row>
    <row r="583" spans="1:19">
      <c r="A583" s="721" t="s">
        <v>616</v>
      </c>
      <c r="B583" s="714">
        <v>2008</v>
      </c>
      <c r="D583" s="722" t="s">
        <v>616</v>
      </c>
      <c r="E583" s="715" t="s">
        <v>1518</v>
      </c>
      <c r="F583" s="714" t="s">
        <v>705</v>
      </c>
      <c r="G583" s="723" t="s">
        <v>1480</v>
      </c>
      <c r="H583" s="714" t="s">
        <v>1513</v>
      </c>
      <c r="I583" s="714" t="s">
        <v>1484</v>
      </c>
      <c r="J583" s="724">
        <v>50</v>
      </c>
      <c r="K583" s="725">
        <v>26.965680043580896</v>
      </c>
      <c r="L583" s="725">
        <v>1</v>
      </c>
      <c r="M583" s="726">
        <f t="shared" si="18"/>
        <v>26.965680043580896</v>
      </c>
      <c r="N583" s="727">
        <f t="shared" si="19"/>
        <v>0.53931360087161795</v>
      </c>
      <c r="O583" s="714" t="s">
        <v>498</v>
      </c>
      <c r="P583" s="721" t="s">
        <v>1551</v>
      </c>
      <c r="R583" s="714">
        <v>48.9</v>
      </c>
      <c r="S583" s="714">
        <v>10374</v>
      </c>
    </row>
    <row r="584" spans="1:19">
      <c r="A584" s="721" t="s">
        <v>616</v>
      </c>
      <c r="B584" s="714">
        <v>2008</v>
      </c>
      <c r="D584" s="722" t="s">
        <v>615</v>
      </c>
      <c r="E584" s="722" t="s">
        <v>455</v>
      </c>
      <c r="F584" s="714" t="s">
        <v>705</v>
      </c>
      <c r="G584" s="723" t="s">
        <v>1480</v>
      </c>
      <c r="H584" s="714" t="s">
        <v>1513</v>
      </c>
      <c r="I584" s="714" t="s">
        <v>402</v>
      </c>
      <c r="J584" s="724">
        <v>10</v>
      </c>
      <c r="K584" s="725">
        <v>11.621572544034864</v>
      </c>
      <c r="L584" s="725">
        <v>1</v>
      </c>
      <c r="M584" s="726">
        <f t="shared" si="18"/>
        <v>11.621572544034864</v>
      </c>
      <c r="N584" s="727">
        <f t="shared" si="19"/>
        <v>1.1621572544034864</v>
      </c>
      <c r="O584" s="714" t="s">
        <v>498</v>
      </c>
      <c r="P584" s="721" t="s">
        <v>1551</v>
      </c>
      <c r="R584" s="714">
        <v>48.9</v>
      </c>
      <c r="S584" s="714">
        <v>10374</v>
      </c>
    </row>
    <row r="585" spans="1:19">
      <c r="A585" s="721" t="s">
        <v>616</v>
      </c>
      <c r="B585" s="714">
        <v>2008</v>
      </c>
      <c r="D585" s="722" t="s">
        <v>1554</v>
      </c>
      <c r="E585" s="722" t="s">
        <v>1555</v>
      </c>
      <c r="F585" s="714" t="s">
        <v>705</v>
      </c>
      <c r="G585" s="723" t="s">
        <v>1480</v>
      </c>
      <c r="H585" s="714" t="s">
        <v>1513</v>
      </c>
      <c r="I585" s="714" t="s">
        <v>402</v>
      </c>
      <c r="J585" s="724">
        <v>100</v>
      </c>
      <c r="K585" s="725">
        <v>54.47612130016342</v>
      </c>
      <c r="L585" s="725">
        <v>1</v>
      </c>
      <c r="M585" s="726">
        <f t="shared" si="18"/>
        <v>54.47612130016342</v>
      </c>
      <c r="N585" s="727">
        <f t="shared" si="19"/>
        <v>0.54476121300163416</v>
      </c>
      <c r="O585" s="714" t="s">
        <v>498</v>
      </c>
      <c r="P585" s="721" t="s">
        <v>1551</v>
      </c>
      <c r="R585" s="714">
        <v>48.9</v>
      </c>
      <c r="S585" s="714">
        <v>10374</v>
      </c>
    </row>
    <row r="586" spans="1:19">
      <c r="A586" s="721" t="s">
        <v>616</v>
      </c>
      <c r="B586" s="714">
        <v>2008</v>
      </c>
      <c r="D586" s="722" t="s">
        <v>616</v>
      </c>
      <c r="E586" s="722" t="s">
        <v>1486</v>
      </c>
      <c r="F586" s="714" t="s">
        <v>705</v>
      </c>
      <c r="G586" s="723" t="s">
        <v>1480</v>
      </c>
      <c r="H586" s="714" t="s">
        <v>1513</v>
      </c>
      <c r="I586" s="714" t="s">
        <v>1484</v>
      </c>
      <c r="J586" s="724">
        <v>50</v>
      </c>
      <c r="K586" s="725">
        <v>14.962774650444887</v>
      </c>
      <c r="L586" s="725">
        <v>1</v>
      </c>
      <c r="M586" s="726">
        <f t="shared" si="18"/>
        <v>14.962774650444887</v>
      </c>
      <c r="N586" s="727">
        <f t="shared" si="19"/>
        <v>0.29925549300889775</v>
      </c>
      <c r="O586" s="714" t="s">
        <v>498</v>
      </c>
      <c r="P586" s="721" t="s">
        <v>1551</v>
      </c>
      <c r="R586" s="714">
        <v>48.9</v>
      </c>
      <c r="S586" s="714">
        <v>10374</v>
      </c>
    </row>
    <row r="587" spans="1:19">
      <c r="A587" s="721" t="s">
        <v>616</v>
      </c>
      <c r="B587" s="714">
        <v>2008</v>
      </c>
      <c r="D587" s="722" t="s">
        <v>616</v>
      </c>
      <c r="E587" s="722" t="s">
        <v>732</v>
      </c>
      <c r="F587" s="714" t="s">
        <v>705</v>
      </c>
      <c r="G587" s="723" t="s">
        <v>1480</v>
      </c>
      <c r="H587" s="714" t="s">
        <v>1513</v>
      </c>
      <c r="I587" s="714" t="s">
        <v>402</v>
      </c>
      <c r="J587" s="724">
        <v>100</v>
      </c>
      <c r="K587" s="725">
        <v>37.770110768113305</v>
      </c>
      <c r="L587" s="725">
        <v>1</v>
      </c>
      <c r="M587" s="726">
        <f t="shared" si="18"/>
        <v>37.770110768113305</v>
      </c>
      <c r="N587" s="727">
        <f t="shared" si="19"/>
        <v>0.37770110768113307</v>
      </c>
      <c r="O587" s="714" t="s">
        <v>498</v>
      </c>
      <c r="P587" s="721" t="s">
        <v>1551</v>
      </c>
      <c r="R587" s="714">
        <v>48.9</v>
      </c>
      <c r="S587" s="714">
        <v>10374</v>
      </c>
    </row>
    <row r="588" spans="1:19">
      <c r="A588" s="721" t="s">
        <v>616</v>
      </c>
      <c r="B588" s="714">
        <v>2008</v>
      </c>
      <c r="D588" s="722" t="s">
        <v>1556</v>
      </c>
      <c r="E588" s="722" t="s">
        <v>455</v>
      </c>
      <c r="F588" s="714" t="s">
        <v>705</v>
      </c>
      <c r="G588" s="723" t="s">
        <v>1480</v>
      </c>
      <c r="H588" s="714" t="s">
        <v>1513</v>
      </c>
      <c r="I588" s="714" t="s">
        <v>402</v>
      </c>
      <c r="J588" s="724">
        <v>50</v>
      </c>
      <c r="K588" s="725">
        <v>50.39041220265117</v>
      </c>
      <c r="L588" s="725">
        <v>1</v>
      </c>
      <c r="M588" s="726">
        <f t="shared" si="18"/>
        <v>50.39041220265117</v>
      </c>
      <c r="N588" s="727">
        <f t="shared" si="19"/>
        <v>1.0078082440530234</v>
      </c>
      <c r="O588" s="714" t="s">
        <v>498</v>
      </c>
      <c r="P588" s="721" t="s">
        <v>1551</v>
      </c>
      <c r="R588" s="714">
        <v>48.9</v>
      </c>
      <c r="S588" s="714">
        <v>10374</v>
      </c>
    </row>
    <row r="589" spans="1:19">
      <c r="A589" s="721" t="s">
        <v>616</v>
      </c>
      <c r="B589" s="714">
        <v>2008</v>
      </c>
      <c r="D589" s="722" t="s">
        <v>615</v>
      </c>
      <c r="E589" s="722" t="s">
        <v>455</v>
      </c>
      <c r="F589" s="714" t="s">
        <v>705</v>
      </c>
      <c r="G589" s="723" t="s">
        <v>1480</v>
      </c>
      <c r="H589" s="714" t="s">
        <v>1513</v>
      </c>
      <c r="I589" s="714" t="s">
        <v>402</v>
      </c>
      <c r="J589" s="724">
        <v>10</v>
      </c>
      <c r="K589" s="725">
        <v>12.120936989286362</v>
      </c>
      <c r="L589" s="725">
        <v>1</v>
      </c>
      <c r="M589" s="726">
        <f t="shared" si="18"/>
        <v>12.120936989286362</v>
      </c>
      <c r="N589" s="727">
        <f t="shared" si="19"/>
        <v>1.2120936989286362</v>
      </c>
      <c r="O589" s="714" t="s">
        <v>498</v>
      </c>
      <c r="P589" s="721" t="s">
        <v>1551</v>
      </c>
      <c r="R589" s="714">
        <v>48.9</v>
      </c>
      <c r="S589" s="714">
        <v>10374</v>
      </c>
    </row>
    <row r="590" spans="1:19">
      <c r="A590" s="721" t="s">
        <v>616</v>
      </c>
      <c r="B590" s="714">
        <v>2008</v>
      </c>
      <c r="D590" s="722" t="s">
        <v>616</v>
      </c>
      <c r="E590" s="722" t="s">
        <v>1496</v>
      </c>
      <c r="F590" s="714" t="s">
        <v>705</v>
      </c>
      <c r="G590" s="723" t="s">
        <v>1480</v>
      </c>
      <c r="H590" s="714" t="s">
        <v>1513</v>
      </c>
      <c r="I590" s="714" t="s">
        <v>1484</v>
      </c>
      <c r="J590" s="724">
        <v>20</v>
      </c>
      <c r="K590" s="725">
        <v>4.802978027964409</v>
      </c>
      <c r="L590" s="725">
        <v>1</v>
      </c>
      <c r="M590" s="726">
        <f t="shared" si="18"/>
        <v>4.802978027964409</v>
      </c>
      <c r="N590" s="727">
        <f t="shared" si="19"/>
        <v>0.24014890139822045</v>
      </c>
      <c r="O590" s="714" t="s">
        <v>498</v>
      </c>
      <c r="P590" s="721" t="s">
        <v>1551</v>
      </c>
      <c r="R590" s="714">
        <v>48.9</v>
      </c>
      <c r="S590" s="714">
        <v>10374</v>
      </c>
    </row>
    <row r="591" spans="1:19">
      <c r="A591" s="721" t="s">
        <v>616</v>
      </c>
      <c r="B591" s="714">
        <v>2008</v>
      </c>
      <c r="D591" s="722" t="s">
        <v>616</v>
      </c>
      <c r="E591" s="722" t="s">
        <v>1486</v>
      </c>
      <c r="F591" s="714" t="s">
        <v>705</v>
      </c>
      <c r="G591" s="723" t="s">
        <v>1480</v>
      </c>
      <c r="H591" s="714" t="s">
        <v>1513</v>
      </c>
      <c r="I591" s="714" t="s">
        <v>1484</v>
      </c>
      <c r="J591" s="724">
        <v>50</v>
      </c>
      <c r="K591" s="725">
        <v>28.015253313964042</v>
      </c>
      <c r="L591" s="725">
        <v>1</v>
      </c>
      <c r="M591" s="726">
        <f t="shared" si="18"/>
        <v>28.015253313964042</v>
      </c>
      <c r="N591" s="727">
        <f t="shared" si="19"/>
        <v>0.56030506627928078</v>
      </c>
      <c r="O591" s="714" t="s">
        <v>498</v>
      </c>
      <c r="P591" s="721" t="s">
        <v>1551</v>
      </c>
      <c r="R591" s="714">
        <v>48.9</v>
      </c>
      <c r="S591" s="714">
        <v>10374</v>
      </c>
    </row>
    <row r="592" spans="1:19">
      <c r="A592" s="721" t="s">
        <v>616</v>
      </c>
      <c r="B592" s="714">
        <v>2008</v>
      </c>
      <c r="D592" s="722" t="s">
        <v>1556</v>
      </c>
      <c r="E592" s="722" t="s">
        <v>455</v>
      </c>
      <c r="F592" s="714" t="s">
        <v>705</v>
      </c>
      <c r="G592" s="723" t="s">
        <v>1480</v>
      </c>
      <c r="H592" s="714" t="s">
        <v>1513</v>
      </c>
      <c r="I592" s="714" t="s">
        <v>402</v>
      </c>
      <c r="J592" s="724">
        <v>50</v>
      </c>
      <c r="K592" s="725">
        <v>50.788087888142357</v>
      </c>
      <c r="L592" s="725">
        <v>1</v>
      </c>
      <c r="M592" s="726">
        <f t="shared" si="18"/>
        <v>50.788087888142357</v>
      </c>
      <c r="N592" s="727">
        <f t="shared" si="19"/>
        <v>1.0157617577628471</v>
      </c>
      <c r="O592" s="714" t="s">
        <v>498</v>
      </c>
      <c r="P592" s="721" t="s">
        <v>1551</v>
      </c>
      <c r="R592" s="714">
        <v>48.9</v>
      </c>
      <c r="S592" s="714">
        <v>10374</v>
      </c>
    </row>
    <row r="593" spans="1:19">
      <c r="A593" s="721" t="s">
        <v>616</v>
      </c>
      <c r="B593" s="714">
        <v>2008</v>
      </c>
      <c r="D593" s="722" t="s">
        <v>1557</v>
      </c>
      <c r="E593" s="722" t="s">
        <v>734</v>
      </c>
      <c r="F593" s="714" t="s">
        <v>705</v>
      </c>
      <c r="G593" s="723" t="s">
        <v>1480</v>
      </c>
      <c r="H593" s="714" t="s">
        <v>1513</v>
      </c>
      <c r="I593" s="714" t="s">
        <v>1484</v>
      </c>
      <c r="J593" s="724">
        <v>100</v>
      </c>
      <c r="K593" s="725">
        <v>64.628654439803881</v>
      </c>
      <c r="L593" s="725">
        <v>1</v>
      </c>
      <c r="M593" s="726">
        <f t="shared" si="18"/>
        <v>64.628654439803881</v>
      </c>
      <c r="N593" s="727">
        <f t="shared" si="19"/>
        <v>0.64628654439803879</v>
      </c>
      <c r="O593" s="714" t="s">
        <v>498</v>
      </c>
      <c r="P593" s="721" t="s">
        <v>1551</v>
      </c>
      <c r="R593" s="714">
        <v>48.9</v>
      </c>
      <c r="S593" s="714">
        <v>10374</v>
      </c>
    </row>
    <row r="594" spans="1:19">
      <c r="A594" s="721" t="s">
        <v>616</v>
      </c>
      <c r="B594" s="714">
        <v>2008</v>
      </c>
      <c r="D594" s="722" t="s">
        <v>1558</v>
      </c>
      <c r="E594" s="722" t="s">
        <v>1559</v>
      </c>
      <c r="F594" s="714" t="s">
        <v>705</v>
      </c>
      <c r="G594" s="723" t="s">
        <v>1480</v>
      </c>
      <c r="H594" s="714" t="s">
        <v>1513</v>
      </c>
      <c r="I594" s="714" t="s">
        <v>1484</v>
      </c>
      <c r="J594" s="724">
        <v>100</v>
      </c>
      <c r="K594" s="725">
        <v>35.409478845106229</v>
      </c>
      <c r="L594" s="725">
        <v>1</v>
      </c>
      <c r="M594" s="726">
        <f t="shared" si="18"/>
        <v>35.409478845106229</v>
      </c>
      <c r="N594" s="727">
        <f t="shared" si="19"/>
        <v>0.35409478845106229</v>
      </c>
      <c r="O594" s="714" t="s">
        <v>498</v>
      </c>
      <c r="P594" s="721" t="s">
        <v>1551</v>
      </c>
      <c r="R594" s="714">
        <v>48.9</v>
      </c>
      <c r="S594" s="714">
        <v>10374</v>
      </c>
    </row>
    <row r="595" spans="1:19">
      <c r="A595" s="721" t="s">
        <v>616</v>
      </c>
      <c r="B595" s="714">
        <v>2008</v>
      </c>
      <c r="D595" s="722" t="s">
        <v>1560</v>
      </c>
      <c r="E595" s="722" t="s">
        <v>1553</v>
      </c>
      <c r="F595" s="714" t="s">
        <v>705</v>
      </c>
      <c r="G595" s="723" t="s">
        <v>1480</v>
      </c>
      <c r="H595" s="714" t="s">
        <v>1513</v>
      </c>
      <c r="I595" s="714" t="s">
        <v>1484</v>
      </c>
      <c r="J595" s="724">
        <v>500</v>
      </c>
      <c r="K595" s="725">
        <v>136.19030325040856</v>
      </c>
      <c r="L595" s="725">
        <v>1</v>
      </c>
      <c r="M595" s="726">
        <f t="shared" si="18"/>
        <v>136.19030325040856</v>
      </c>
      <c r="N595" s="727">
        <f t="shared" si="19"/>
        <v>0.27238060650081714</v>
      </c>
      <c r="O595" s="714" t="s">
        <v>498</v>
      </c>
      <c r="P595" s="721" t="s">
        <v>1551</v>
      </c>
      <c r="R595" s="714">
        <v>48.9</v>
      </c>
      <c r="S595" s="714">
        <v>10374</v>
      </c>
    </row>
    <row r="596" spans="1:19">
      <c r="A596" s="721" t="s">
        <v>616</v>
      </c>
      <c r="B596" s="714">
        <v>2008</v>
      </c>
      <c r="D596" s="722" t="s">
        <v>1561</v>
      </c>
      <c r="E596" s="722" t="s">
        <v>455</v>
      </c>
      <c r="F596" s="714" t="s">
        <v>705</v>
      </c>
      <c r="G596" s="723" t="s">
        <v>1480</v>
      </c>
      <c r="H596" s="714" t="s">
        <v>1513</v>
      </c>
      <c r="I596" s="714" t="s">
        <v>402</v>
      </c>
      <c r="J596" s="724">
        <v>50</v>
      </c>
      <c r="K596" s="725">
        <v>52.297076448156886</v>
      </c>
      <c r="L596" s="725">
        <v>1</v>
      </c>
      <c r="M596" s="726">
        <f t="shared" si="18"/>
        <v>52.297076448156886</v>
      </c>
      <c r="N596" s="727">
        <f t="shared" si="19"/>
        <v>1.0459415289631377</v>
      </c>
      <c r="O596" s="714" t="s">
        <v>498</v>
      </c>
      <c r="P596" s="721" t="s">
        <v>1551</v>
      </c>
      <c r="R596" s="714">
        <v>48.9</v>
      </c>
      <c r="S596" s="714">
        <v>10374</v>
      </c>
    </row>
    <row r="597" spans="1:19">
      <c r="A597" s="721" t="s">
        <v>616</v>
      </c>
      <c r="B597" s="714">
        <v>2008</v>
      </c>
      <c r="D597" s="722" t="s">
        <v>1560</v>
      </c>
      <c r="E597" s="722" t="s">
        <v>1553</v>
      </c>
      <c r="F597" s="714" t="s">
        <v>705</v>
      </c>
      <c r="G597" s="723" t="s">
        <v>1480</v>
      </c>
      <c r="H597" s="714" t="s">
        <v>1513</v>
      </c>
      <c r="I597" s="714" t="s">
        <v>1484</v>
      </c>
      <c r="J597" s="724">
        <v>20</v>
      </c>
      <c r="K597" s="725">
        <v>13.31033230433993</v>
      </c>
      <c r="L597" s="725">
        <v>1</v>
      </c>
      <c r="M597" s="726">
        <f t="shared" si="18"/>
        <v>13.31033230433993</v>
      </c>
      <c r="N597" s="727">
        <f t="shared" si="19"/>
        <v>0.66551661521699645</v>
      </c>
      <c r="O597" s="714" t="s">
        <v>498</v>
      </c>
      <c r="P597" s="721" t="s">
        <v>1551</v>
      </c>
      <c r="R597" s="714">
        <v>48.9</v>
      </c>
      <c r="S597" s="714">
        <v>10374</v>
      </c>
    </row>
    <row r="598" spans="1:19">
      <c r="A598" s="721" t="s">
        <v>616</v>
      </c>
      <c r="B598" s="714">
        <v>2008</v>
      </c>
      <c r="D598" s="722" t="s">
        <v>615</v>
      </c>
      <c r="E598" s="722" t="s">
        <v>455</v>
      </c>
      <c r="F598" s="714" t="s">
        <v>705</v>
      </c>
      <c r="G598" s="723" t="s">
        <v>1480</v>
      </c>
      <c r="H598" s="714" t="s">
        <v>1513</v>
      </c>
      <c r="I598" s="714" t="s">
        <v>402</v>
      </c>
      <c r="J598" s="724">
        <v>10</v>
      </c>
      <c r="K598" s="725">
        <v>9.0793535500272373</v>
      </c>
      <c r="L598" s="725">
        <v>1</v>
      </c>
      <c r="M598" s="726">
        <f t="shared" si="18"/>
        <v>9.0793535500272373</v>
      </c>
      <c r="N598" s="727">
        <f t="shared" si="19"/>
        <v>0.90793535500272371</v>
      </c>
      <c r="O598" s="714" t="s">
        <v>498</v>
      </c>
      <c r="P598" s="721" t="s">
        <v>1551</v>
      </c>
      <c r="R598" s="714">
        <v>48.9</v>
      </c>
      <c r="S598" s="714">
        <v>10374</v>
      </c>
    </row>
    <row r="599" spans="1:19">
      <c r="A599" s="721" t="s">
        <v>616</v>
      </c>
      <c r="B599" s="714">
        <v>2008</v>
      </c>
      <c r="D599" s="722" t="s">
        <v>615</v>
      </c>
      <c r="E599" s="722" t="s">
        <v>455</v>
      </c>
      <c r="F599" s="714" t="s">
        <v>705</v>
      </c>
      <c r="G599" s="723" t="s">
        <v>1480</v>
      </c>
      <c r="H599" s="714" t="s">
        <v>1513</v>
      </c>
      <c r="I599" s="714" t="s">
        <v>402</v>
      </c>
      <c r="J599" s="724">
        <v>100</v>
      </c>
      <c r="K599" s="725">
        <v>96.695115307790076</v>
      </c>
      <c r="L599" s="725">
        <v>1</v>
      </c>
      <c r="M599" s="726">
        <f t="shared" si="18"/>
        <v>96.695115307790076</v>
      </c>
      <c r="N599" s="727">
        <f t="shared" si="19"/>
        <v>0.9669511530779008</v>
      </c>
      <c r="O599" s="714" t="s">
        <v>498</v>
      </c>
      <c r="P599" s="721" t="s">
        <v>1551</v>
      </c>
      <c r="R599" s="714">
        <v>48.9</v>
      </c>
      <c r="S599" s="714">
        <v>10374</v>
      </c>
    </row>
    <row r="600" spans="1:19">
      <c r="A600" s="721" t="s">
        <v>616</v>
      </c>
      <c r="B600" s="714">
        <v>2008</v>
      </c>
      <c r="D600" s="722" t="s">
        <v>616</v>
      </c>
      <c r="E600" s="722" t="s">
        <v>1487</v>
      </c>
      <c r="F600" s="714" t="s">
        <v>705</v>
      </c>
      <c r="G600" s="723" t="s">
        <v>1480</v>
      </c>
      <c r="H600" s="714" t="s">
        <v>1513</v>
      </c>
      <c r="I600" s="714" t="s">
        <v>1484</v>
      </c>
      <c r="J600" s="724">
        <v>50</v>
      </c>
      <c r="K600" s="725">
        <v>19.511530779008535</v>
      </c>
      <c r="L600" s="725">
        <v>1</v>
      </c>
      <c r="M600" s="726">
        <f t="shared" si="18"/>
        <v>19.511530779008535</v>
      </c>
      <c r="N600" s="727">
        <f t="shared" si="19"/>
        <v>0.39023061558017069</v>
      </c>
      <c r="O600" s="714" t="s">
        <v>498</v>
      </c>
      <c r="P600" s="721" t="s">
        <v>1551</v>
      </c>
      <c r="R600" s="714">
        <v>48.9</v>
      </c>
      <c r="S600" s="714">
        <v>10374</v>
      </c>
    </row>
    <row r="601" spans="1:19">
      <c r="A601" s="721" t="s">
        <v>616</v>
      </c>
      <c r="B601" s="714">
        <v>2008</v>
      </c>
      <c r="D601" s="722" t="s">
        <v>616</v>
      </c>
      <c r="E601" s="722" t="s">
        <v>1553</v>
      </c>
      <c r="F601" s="714" t="s">
        <v>705</v>
      </c>
      <c r="G601" s="723" t="s">
        <v>1480</v>
      </c>
      <c r="H601" s="714" t="s">
        <v>1513</v>
      </c>
      <c r="I601" s="714" t="s">
        <v>1484</v>
      </c>
      <c r="J601" s="724">
        <v>20</v>
      </c>
      <c r="K601" s="725">
        <v>13.437443254040311</v>
      </c>
      <c r="L601" s="725">
        <v>1</v>
      </c>
      <c r="M601" s="726">
        <f t="shared" si="18"/>
        <v>13.437443254040311</v>
      </c>
      <c r="N601" s="727">
        <f t="shared" si="19"/>
        <v>0.67187216270201555</v>
      </c>
      <c r="O601" s="714" t="s">
        <v>498</v>
      </c>
      <c r="P601" s="721" t="s">
        <v>1551</v>
      </c>
      <c r="R601" s="714">
        <v>48.9</v>
      </c>
      <c r="S601" s="714">
        <v>10374</v>
      </c>
    </row>
    <row r="602" spans="1:19">
      <c r="A602" s="721" t="s">
        <v>616</v>
      </c>
      <c r="B602" s="714">
        <v>2008</v>
      </c>
      <c r="D602" s="722" t="s">
        <v>616</v>
      </c>
      <c r="E602" s="722" t="s">
        <v>1486</v>
      </c>
      <c r="F602" s="714" t="s">
        <v>705</v>
      </c>
      <c r="G602" s="723" t="s">
        <v>1480</v>
      </c>
      <c r="H602" s="714" t="s">
        <v>1513</v>
      </c>
      <c r="I602" s="714" t="s">
        <v>1484</v>
      </c>
      <c r="J602" s="724">
        <v>50</v>
      </c>
      <c r="K602" s="725">
        <v>22.435082622117303</v>
      </c>
      <c r="L602" s="725">
        <v>1</v>
      </c>
      <c r="M602" s="726">
        <f t="shared" si="18"/>
        <v>22.435082622117303</v>
      </c>
      <c r="N602" s="727">
        <f t="shared" si="19"/>
        <v>0.44870165244234606</v>
      </c>
      <c r="O602" s="714" t="s">
        <v>498</v>
      </c>
      <c r="P602" s="721" t="s">
        <v>1551</v>
      </c>
      <c r="R602" s="714">
        <v>48.9</v>
      </c>
      <c r="S602" s="714">
        <v>10374</v>
      </c>
    </row>
    <row r="603" spans="1:19">
      <c r="A603" s="721" t="s">
        <v>616</v>
      </c>
      <c r="B603" s="714">
        <v>2008</v>
      </c>
      <c r="D603" s="722" t="s">
        <v>616</v>
      </c>
      <c r="E603" s="722" t="s">
        <v>1486</v>
      </c>
      <c r="F603" s="714" t="s">
        <v>705</v>
      </c>
      <c r="G603" s="723" t="s">
        <v>1480</v>
      </c>
      <c r="H603" s="714" t="s">
        <v>1513</v>
      </c>
      <c r="I603" s="714" t="s">
        <v>1484</v>
      </c>
      <c r="J603" s="724">
        <v>50</v>
      </c>
      <c r="K603" s="725">
        <v>21.854003994915558</v>
      </c>
      <c r="L603" s="725">
        <v>1</v>
      </c>
      <c r="M603" s="726">
        <f t="shared" si="18"/>
        <v>21.854003994915558</v>
      </c>
      <c r="N603" s="727">
        <f t="shared" si="19"/>
        <v>0.43708007989831116</v>
      </c>
      <c r="O603" s="714" t="s">
        <v>498</v>
      </c>
      <c r="P603" s="721" t="s">
        <v>1551</v>
      </c>
      <c r="R603" s="714">
        <v>48.9</v>
      </c>
      <c r="S603" s="714">
        <v>10374</v>
      </c>
    </row>
    <row r="604" spans="1:19">
      <c r="A604" s="721" t="s">
        <v>616</v>
      </c>
      <c r="B604" s="714">
        <v>2008</v>
      </c>
      <c r="D604" s="722" t="s">
        <v>1562</v>
      </c>
      <c r="E604" s="722" t="s">
        <v>1553</v>
      </c>
      <c r="F604" s="714" t="s">
        <v>705</v>
      </c>
      <c r="G604" s="723" t="s">
        <v>1480</v>
      </c>
      <c r="H604" s="714" t="s">
        <v>1513</v>
      </c>
      <c r="I604" s="714" t="s">
        <v>1484</v>
      </c>
      <c r="J604" s="724">
        <v>500</v>
      </c>
      <c r="K604" s="725">
        <v>119.23007081895769</v>
      </c>
      <c r="L604" s="725">
        <v>1</v>
      </c>
      <c r="M604" s="726">
        <f t="shared" si="18"/>
        <v>119.23007081895769</v>
      </c>
      <c r="N604" s="727">
        <f t="shared" si="19"/>
        <v>0.23846014163791537</v>
      </c>
      <c r="O604" s="714" t="s">
        <v>498</v>
      </c>
      <c r="P604" s="721" t="s">
        <v>1551</v>
      </c>
      <c r="R604" s="714">
        <v>48.9</v>
      </c>
      <c r="S604" s="714">
        <v>10374</v>
      </c>
    </row>
    <row r="605" spans="1:19">
      <c r="A605" s="721" t="s">
        <v>616</v>
      </c>
      <c r="B605" s="714">
        <v>2008</v>
      </c>
      <c r="D605" s="722" t="s">
        <v>616</v>
      </c>
      <c r="E605" s="722" t="s">
        <v>1486</v>
      </c>
      <c r="F605" s="714" t="s">
        <v>705</v>
      </c>
      <c r="G605" s="723" t="s">
        <v>1480</v>
      </c>
      <c r="H605" s="714" t="s">
        <v>1513</v>
      </c>
      <c r="I605" s="714" t="s">
        <v>1484</v>
      </c>
      <c r="J605" s="724">
        <v>50</v>
      </c>
      <c r="K605" s="725">
        <v>19.811149446159433</v>
      </c>
      <c r="L605" s="725">
        <v>1</v>
      </c>
      <c r="M605" s="726">
        <f t="shared" si="18"/>
        <v>19.811149446159433</v>
      </c>
      <c r="N605" s="727">
        <f t="shared" si="19"/>
        <v>0.39622298892318869</v>
      </c>
      <c r="O605" s="714" t="s">
        <v>498</v>
      </c>
      <c r="P605" s="721" t="s">
        <v>1551</v>
      </c>
      <c r="R605" s="714">
        <v>48.9</v>
      </c>
      <c r="S605" s="714">
        <v>10374</v>
      </c>
    </row>
    <row r="606" spans="1:19">
      <c r="A606" s="721" t="s">
        <v>616</v>
      </c>
      <c r="B606" s="714">
        <v>2008</v>
      </c>
      <c r="D606" s="722" t="s">
        <v>615</v>
      </c>
      <c r="E606" s="722" t="s">
        <v>455</v>
      </c>
      <c r="F606" s="714" t="s">
        <v>705</v>
      </c>
      <c r="G606" s="723" t="s">
        <v>1480</v>
      </c>
      <c r="H606" s="714" t="s">
        <v>1513</v>
      </c>
      <c r="I606" s="714" t="s">
        <v>402</v>
      </c>
      <c r="J606" s="724">
        <v>10</v>
      </c>
      <c r="K606" s="725">
        <v>11.294715816233884</v>
      </c>
      <c r="L606" s="725">
        <v>1</v>
      </c>
      <c r="M606" s="726">
        <f t="shared" si="18"/>
        <v>11.294715816233884</v>
      </c>
      <c r="N606" s="727">
        <f t="shared" si="19"/>
        <v>1.1294715816233885</v>
      </c>
      <c r="O606" s="714" t="s">
        <v>498</v>
      </c>
      <c r="P606" s="721" t="s">
        <v>1551</v>
      </c>
      <c r="R606" s="714">
        <v>48.9</v>
      </c>
      <c r="S606" s="714">
        <v>10374</v>
      </c>
    </row>
    <row r="607" spans="1:19">
      <c r="A607" s="721" t="s">
        <v>616</v>
      </c>
      <c r="B607" s="714">
        <v>2008</v>
      </c>
      <c r="D607" s="722" t="s">
        <v>1563</v>
      </c>
      <c r="E607" s="722" t="s">
        <v>455</v>
      </c>
      <c r="F607" s="714" t="s">
        <v>705</v>
      </c>
      <c r="G607" s="723" t="s">
        <v>1480</v>
      </c>
      <c r="H607" s="714" t="s">
        <v>1513</v>
      </c>
      <c r="I607" s="714" t="s">
        <v>402</v>
      </c>
      <c r="J607" s="724">
        <v>50</v>
      </c>
      <c r="K607" s="725">
        <v>39.858362084619571</v>
      </c>
      <c r="L607" s="725">
        <v>1</v>
      </c>
      <c r="M607" s="726">
        <f t="shared" si="18"/>
        <v>39.858362084619571</v>
      </c>
      <c r="N607" s="727">
        <f t="shared" si="19"/>
        <v>0.79716724169239139</v>
      </c>
      <c r="O607" s="714" t="s">
        <v>498</v>
      </c>
      <c r="P607" s="721" t="s">
        <v>1551</v>
      </c>
      <c r="R607" s="714">
        <v>48.9</v>
      </c>
      <c r="S607" s="714">
        <v>10374</v>
      </c>
    </row>
    <row r="608" spans="1:19">
      <c r="A608" s="721" t="s">
        <v>616</v>
      </c>
      <c r="B608" s="714">
        <v>2008</v>
      </c>
      <c r="D608" s="722" t="s">
        <v>1564</v>
      </c>
      <c r="E608" s="722" t="s">
        <v>1555</v>
      </c>
      <c r="F608" s="714" t="s">
        <v>705</v>
      </c>
      <c r="G608" s="723" t="s">
        <v>1480</v>
      </c>
      <c r="H608" s="714" t="s">
        <v>1513</v>
      </c>
      <c r="I608" s="714" t="s">
        <v>402</v>
      </c>
      <c r="J608" s="724">
        <v>100</v>
      </c>
      <c r="K608" s="725">
        <v>45.396767750136185</v>
      </c>
      <c r="L608" s="725">
        <v>1</v>
      </c>
      <c r="M608" s="726">
        <f t="shared" si="18"/>
        <v>45.396767750136185</v>
      </c>
      <c r="N608" s="727">
        <f t="shared" si="19"/>
        <v>0.45396767750136185</v>
      </c>
      <c r="O608" s="714" t="s">
        <v>498</v>
      </c>
      <c r="P608" s="721" t="s">
        <v>1551</v>
      </c>
      <c r="R608" s="714">
        <v>48.9</v>
      </c>
      <c r="S608" s="714">
        <v>10374</v>
      </c>
    </row>
    <row r="609" spans="1:19">
      <c r="A609" s="721" t="s">
        <v>616</v>
      </c>
      <c r="B609" s="714">
        <v>2008</v>
      </c>
      <c r="D609" s="722" t="s">
        <v>616</v>
      </c>
      <c r="E609" s="722" t="s">
        <v>1486</v>
      </c>
      <c r="F609" s="714" t="s">
        <v>705</v>
      </c>
      <c r="G609" s="723" t="s">
        <v>1480</v>
      </c>
      <c r="H609" s="714" t="s">
        <v>1513</v>
      </c>
      <c r="I609" s="714" t="s">
        <v>1484</v>
      </c>
      <c r="J609" s="724">
        <v>50</v>
      </c>
      <c r="K609" s="725">
        <v>29.507899037588523</v>
      </c>
      <c r="L609" s="725">
        <v>1</v>
      </c>
      <c r="M609" s="726">
        <f t="shared" si="18"/>
        <v>29.507899037588523</v>
      </c>
      <c r="N609" s="727">
        <f t="shared" si="19"/>
        <v>0.59015798075177051</v>
      </c>
      <c r="O609" s="714" t="s">
        <v>498</v>
      </c>
      <c r="P609" s="721" t="s">
        <v>1551</v>
      </c>
      <c r="R609" s="714">
        <v>48.9</v>
      </c>
      <c r="S609" s="714">
        <v>10374</v>
      </c>
    </row>
    <row r="610" spans="1:19">
      <c r="A610" s="721" t="s">
        <v>616</v>
      </c>
      <c r="B610" s="714">
        <v>2008</v>
      </c>
      <c r="D610" s="722" t="s">
        <v>1565</v>
      </c>
      <c r="E610" s="722" t="s">
        <v>455</v>
      </c>
      <c r="F610" s="714" t="s">
        <v>705</v>
      </c>
      <c r="G610" s="723" t="s">
        <v>1480</v>
      </c>
      <c r="H610" s="714" t="s">
        <v>1513</v>
      </c>
      <c r="I610" s="714" t="s">
        <v>402</v>
      </c>
      <c r="J610" s="724">
        <v>50</v>
      </c>
      <c r="K610" s="725">
        <v>46.758670782640273</v>
      </c>
      <c r="L610" s="725">
        <v>1</v>
      </c>
      <c r="M610" s="726">
        <f t="shared" si="18"/>
        <v>46.758670782640273</v>
      </c>
      <c r="N610" s="727">
        <f t="shared" si="19"/>
        <v>0.93517341565280543</v>
      </c>
      <c r="O610" s="714" t="s">
        <v>498</v>
      </c>
      <c r="P610" s="721" t="s">
        <v>1551</v>
      </c>
      <c r="R610" s="714">
        <v>48.9</v>
      </c>
      <c r="S610" s="714">
        <v>10374</v>
      </c>
    </row>
    <row r="611" spans="1:19">
      <c r="A611" s="721" t="s">
        <v>616</v>
      </c>
      <c r="B611" s="714">
        <v>2008</v>
      </c>
      <c r="D611" s="722" t="s">
        <v>1566</v>
      </c>
      <c r="E611" s="722" t="s">
        <v>1486</v>
      </c>
      <c r="F611" s="714" t="s">
        <v>705</v>
      </c>
      <c r="G611" s="723" t="s">
        <v>1480</v>
      </c>
      <c r="H611" s="714" t="s">
        <v>1513</v>
      </c>
      <c r="I611" s="714" t="s">
        <v>1484</v>
      </c>
      <c r="J611" s="724">
        <v>50</v>
      </c>
      <c r="K611" s="725">
        <v>19.520610132558559</v>
      </c>
      <c r="L611" s="725">
        <v>1</v>
      </c>
      <c r="M611" s="726">
        <f t="shared" si="18"/>
        <v>19.520610132558559</v>
      </c>
      <c r="N611" s="727">
        <f t="shared" si="19"/>
        <v>0.39041220265117116</v>
      </c>
      <c r="O611" s="714" t="s">
        <v>498</v>
      </c>
      <c r="P611" s="721" t="s">
        <v>1551</v>
      </c>
      <c r="R611" s="714">
        <v>48.9</v>
      </c>
      <c r="S611" s="714">
        <v>10374</v>
      </c>
    </row>
    <row r="612" spans="1:19">
      <c r="A612" s="721" t="s">
        <v>616</v>
      </c>
      <c r="B612" s="714">
        <v>2008</v>
      </c>
      <c r="D612" s="722" t="s">
        <v>1566</v>
      </c>
      <c r="E612" s="722" t="s">
        <v>1496</v>
      </c>
      <c r="F612" s="714" t="s">
        <v>705</v>
      </c>
      <c r="G612" s="723" t="s">
        <v>1480</v>
      </c>
      <c r="H612" s="714" t="s">
        <v>1513</v>
      </c>
      <c r="I612" s="714" t="s">
        <v>1484</v>
      </c>
      <c r="J612" s="724">
        <v>20</v>
      </c>
      <c r="K612" s="725">
        <v>6.0559288178681676</v>
      </c>
      <c r="L612" s="725">
        <v>1</v>
      </c>
      <c r="M612" s="726">
        <f t="shared" si="18"/>
        <v>6.0559288178681676</v>
      </c>
      <c r="N612" s="727">
        <f t="shared" si="19"/>
        <v>0.3027964408934084</v>
      </c>
      <c r="O612" s="714" t="s">
        <v>498</v>
      </c>
      <c r="P612" s="721" t="s">
        <v>1551</v>
      </c>
      <c r="R612" s="714">
        <v>48.9</v>
      </c>
      <c r="S612" s="714">
        <v>10374</v>
      </c>
    </row>
    <row r="613" spans="1:19">
      <c r="A613" s="721" t="s">
        <v>616</v>
      </c>
      <c r="B613" s="714">
        <v>2008</v>
      </c>
      <c r="D613" s="722" t="s">
        <v>1565</v>
      </c>
      <c r="E613" s="722" t="s">
        <v>455</v>
      </c>
      <c r="F613" s="714" t="s">
        <v>705</v>
      </c>
      <c r="G613" s="723" t="s">
        <v>1480</v>
      </c>
      <c r="H613" s="714" t="s">
        <v>1513</v>
      </c>
      <c r="I613" s="714" t="s">
        <v>402</v>
      </c>
      <c r="J613" s="724">
        <v>50</v>
      </c>
      <c r="K613" s="725">
        <v>48.33847830034501</v>
      </c>
      <c r="L613" s="725">
        <v>1</v>
      </c>
      <c r="M613" s="726">
        <f t="shared" si="18"/>
        <v>48.33847830034501</v>
      </c>
      <c r="N613" s="727">
        <f t="shared" si="19"/>
        <v>0.96676956600690023</v>
      </c>
      <c r="O613" s="714" t="s">
        <v>498</v>
      </c>
      <c r="P613" s="721" t="s">
        <v>1551</v>
      </c>
      <c r="R613" s="714">
        <v>48.9</v>
      </c>
      <c r="S613" s="714">
        <v>10374</v>
      </c>
    </row>
    <row r="614" spans="1:19">
      <c r="A614" s="721" t="s">
        <v>616</v>
      </c>
      <c r="B614" s="714">
        <v>2008</v>
      </c>
      <c r="D614" s="722" t="s">
        <v>1566</v>
      </c>
      <c r="E614" s="722" t="s">
        <v>1497</v>
      </c>
      <c r="F614" s="714" t="s">
        <v>705</v>
      </c>
      <c r="G614" s="723" t="s">
        <v>1480</v>
      </c>
      <c r="H614" s="714" t="s">
        <v>1513</v>
      </c>
      <c r="I614" s="714" t="s">
        <v>1484</v>
      </c>
      <c r="J614" s="724">
        <v>50</v>
      </c>
      <c r="K614" s="725">
        <v>32.758307608498271</v>
      </c>
      <c r="L614" s="725">
        <v>1</v>
      </c>
      <c r="M614" s="726">
        <f t="shared" si="18"/>
        <v>32.758307608498271</v>
      </c>
      <c r="N614" s="727">
        <f t="shared" si="19"/>
        <v>0.65516615216996543</v>
      </c>
      <c r="O614" s="714" t="s">
        <v>498</v>
      </c>
      <c r="P614" s="721" t="s">
        <v>1551</v>
      </c>
      <c r="R614" s="714">
        <v>48.9</v>
      </c>
      <c r="S614" s="714">
        <v>10374</v>
      </c>
    </row>
    <row r="615" spans="1:19">
      <c r="A615" s="721" t="s">
        <v>616</v>
      </c>
      <c r="B615" s="714">
        <v>2008</v>
      </c>
      <c r="D615" s="722" t="s">
        <v>616</v>
      </c>
      <c r="E615" s="722" t="s">
        <v>1486</v>
      </c>
      <c r="F615" s="714" t="s">
        <v>705</v>
      </c>
      <c r="G615" s="723" t="s">
        <v>1480</v>
      </c>
      <c r="H615" s="714" t="s">
        <v>1513</v>
      </c>
      <c r="I615" s="714" t="s">
        <v>1484</v>
      </c>
      <c r="J615" s="724">
        <v>50</v>
      </c>
      <c r="K615" s="725">
        <v>19.513346649718539</v>
      </c>
      <c r="L615" s="725">
        <v>1</v>
      </c>
      <c r="M615" s="726">
        <f t="shared" si="18"/>
        <v>19.513346649718539</v>
      </c>
      <c r="N615" s="727">
        <f t="shared" si="19"/>
        <v>0.39026693299437076</v>
      </c>
      <c r="O615" s="714" t="s">
        <v>498</v>
      </c>
      <c r="P615" s="721" t="s">
        <v>1551</v>
      </c>
      <c r="R615" s="714">
        <v>48.9</v>
      </c>
      <c r="S615" s="714">
        <v>10374</v>
      </c>
    </row>
    <row r="616" spans="1:19">
      <c r="A616" s="721" t="s">
        <v>616</v>
      </c>
      <c r="B616" s="714">
        <v>2008</v>
      </c>
      <c r="D616" s="722" t="s">
        <v>615</v>
      </c>
      <c r="E616" s="722" t="s">
        <v>455</v>
      </c>
      <c r="F616" s="714" t="s">
        <v>705</v>
      </c>
      <c r="G616" s="723" t="s">
        <v>1480</v>
      </c>
      <c r="H616" s="714" t="s">
        <v>1513</v>
      </c>
      <c r="I616" s="714" t="s">
        <v>402</v>
      </c>
      <c r="J616" s="724">
        <v>100</v>
      </c>
      <c r="K616" s="725">
        <v>133.3085164336299</v>
      </c>
      <c r="L616" s="725">
        <v>1</v>
      </c>
      <c r="M616" s="726">
        <f t="shared" si="18"/>
        <v>133.3085164336299</v>
      </c>
      <c r="N616" s="727">
        <f t="shared" si="19"/>
        <v>1.3330851643362991</v>
      </c>
      <c r="O616" s="714" t="s">
        <v>498</v>
      </c>
      <c r="P616" s="721" t="s">
        <v>1551</v>
      </c>
      <c r="R616" s="714">
        <v>48.9</v>
      </c>
      <c r="S616" s="714">
        <v>10374</v>
      </c>
    </row>
    <row r="617" spans="1:19">
      <c r="A617" s="721" t="s">
        <v>616</v>
      </c>
      <c r="B617" s="714">
        <v>2008</v>
      </c>
      <c r="D617" s="722" t="s">
        <v>1567</v>
      </c>
      <c r="E617" s="722" t="s">
        <v>1553</v>
      </c>
      <c r="F617" s="714" t="s">
        <v>705</v>
      </c>
      <c r="G617" s="723" t="s">
        <v>1480</v>
      </c>
      <c r="H617" s="714" t="s">
        <v>1513</v>
      </c>
      <c r="I617" s="714" t="s">
        <v>1484</v>
      </c>
      <c r="J617" s="724">
        <v>500</v>
      </c>
      <c r="K617" s="725">
        <v>177.91901216633374</v>
      </c>
      <c r="L617" s="725">
        <v>1</v>
      </c>
      <c r="M617" s="726">
        <f t="shared" si="18"/>
        <v>177.91901216633374</v>
      </c>
      <c r="N617" s="727">
        <f t="shared" si="19"/>
        <v>0.35583802433266748</v>
      </c>
      <c r="O617" s="714" t="s">
        <v>498</v>
      </c>
      <c r="P617" s="721" t="s">
        <v>1551</v>
      </c>
      <c r="R617" s="714">
        <v>48.9</v>
      </c>
      <c r="S617" s="714">
        <v>10374</v>
      </c>
    </row>
    <row r="618" spans="1:19">
      <c r="A618" s="721" t="s">
        <v>616</v>
      </c>
      <c r="B618" s="714">
        <v>2008</v>
      </c>
      <c r="D618" s="722" t="s">
        <v>616</v>
      </c>
      <c r="E618" s="715" t="s">
        <v>1518</v>
      </c>
      <c r="F618" s="714" t="s">
        <v>705</v>
      </c>
      <c r="G618" s="723" t="s">
        <v>1480</v>
      </c>
      <c r="H618" s="714" t="s">
        <v>1513</v>
      </c>
      <c r="I618" s="714" t="s">
        <v>1484</v>
      </c>
      <c r="J618" s="724">
        <v>50</v>
      </c>
      <c r="K618" s="725">
        <v>26.965680043580896</v>
      </c>
      <c r="L618" s="725">
        <v>1</v>
      </c>
      <c r="M618" s="726">
        <f t="shared" si="18"/>
        <v>26.965680043580896</v>
      </c>
      <c r="N618" s="727">
        <f t="shared" si="19"/>
        <v>0.53931360087161795</v>
      </c>
      <c r="O618" s="714" t="s">
        <v>498</v>
      </c>
      <c r="P618" s="721" t="s">
        <v>1551</v>
      </c>
      <c r="R618" s="714">
        <v>48.9</v>
      </c>
      <c r="S618" s="714">
        <v>10374</v>
      </c>
    </row>
    <row r="619" spans="1:19">
      <c r="A619" s="721" t="s">
        <v>616</v>
      </c>
      <c r="B619" s="714">
        <v>2008</v>
      </c>
      <c r="D619" s="722" t="s">
        <v>1550</v>
      </c>
      <c r="E619" s="722" t="s">
        <v>455</v>
      </c>
      <c r="F619" s="714" t="s">
        <v>705</v>
      </c>
      <c r="G619" s="723" t="s">
        <v>1480</v>
      </c>
      <c r="H619" s="714" t="s">
        <v>1511</v>
      </c>
      <c r="I619" s="714" t="s">
        <v>402</v>
      </c>
      <c r="J619" s="724">
        <v>20</v>
      </c>
      <c r="K619" s="725">
        <v>8.8977664790266928</v>
      </c>
      <c r="L619" s="725">
        <v>1</v>
      </c>
      <c r="M619" s="726">
        <f t="shared" si="18"/>
        <v>8.8977664790266928</v>
      </c>
      <c r="N619" s="727">
        <f t="shared" si="19"/>
        <v>0.44488832395133465</v>
      </c>
      <c r="O619" s="714" t="s">
        <v>498</v>
      </c>
      <c r="P619" s="721" t="s">
        <v>1551</v>
      </c>
      <c r="R619" s="714">
        <v>48.9</v>
      </c>
      <c r="S619" s="714">
        <v>10374</v>
      </c>
    </row>
    <row r="620" spans="1:19">
      <c r="A620" s="721" t="s">
        <v>616</v>
      </c>
      <c r="B620" s="714">
        <v>2008</v>
      </c>
      <c r="D620" s="722" t="s">
        <v>1550</v>
      </c>
      <c r="E620" s="722" t="s">
        <v>455</v>
      </c>
      <c r="F620" s="714" t="s">
        <v>705</v>
      </c>
      <c r="G620" s="723" t="s">
        <v>1480</v>
      </c>
      <c r="H620" s="714" t="s">
        <v>1511</v>
      </c>
      <c r="I620" s="714" t="s">
        <v>402</v>
      </c>
      <c r="J620" s="724">
        <v>20</v>
      </c>
      <c r="K620" s="725">
        <v>9.4425276920283263</v>
      </c>
      <c r="L620" s="725">
        <v>1</v>
      </c>
      <c r="M620" s="726">
        <f t="shared" si="18"/>
        <v>9.4425276920283263</v>
      </c>
      <c r="N620" s="727">
        <f t="shared" si="19"/>
        <v>0.47212638460141632</v>
      </c>
      <c r="O620" s="714" t="s">
        <v>498</v>
      </c>
      <c r="P620" s="721" t="s">
        <v>1551</v>
      </c>
      <c r="R620" s="714">
        <v>48.9</v>
      </c>
      <c r="S620" s="714">
        <v>10374</v>
      </c>
    </row>
    <row r="621" spans="1:19">
      <c r="A621" s="721" t="s">
        <v>616</v>
      </c>
      <c r="B621" s="714">
        <v>2008</v>
      </c>
      <c r="D621" s="722" t="s">
        <v>615</v>
      </c>
      <c r="E621" s="722" t="s">
        <v>455</v>
      </c>
      <c r="F621" s="714" t="s">
        <v>705</v>
      </c>
      <c r="G621" s="723" t="s">
        <v>1480</v>
      </c>
      <c r="H621" s="714" t="s">
        <v>1511</v>
      </c>
      <c r="I621" s="714" t="s">
        <v>402</v>
      </c>
      <c r="J621" s="724">
        <v>20</v>
      </c>
      <c r="K621" s="725">
        <v>9.2609406210277818</v>
      </c>
      <c r="L621" s="725">
        <v>1</v>
      </c>
      <c r="M621" s="726">
        <f t="shared" si="18"/>
        <v>9.2609406210277818</v>
      </c>
      <c r="N621" s="727">
        <f t="shared" si="19"/>
        <v>0.46304703105138911</v>
      </c>
      <c r="O621" s="714" t="s">
        <v>498</v>
      </c>
      <c r="P621" s="721" t="s">
        <v>1551</v>
      </c>
      <c r="R621" s="714">
        <v>48.9</v>
      </c>
      <c r="S621" s="714">
        <v>10374</v>
      </c>
    </row>
    <row r="622" spans="1:19">
      <c r="A622" s="721" t="s">
        <v>616</v>
      </c>
      <c r="B622" s="714">
        <v>2008</v>
      </c>
      <c r="D622" s="722" t="s">
        <v>1550</v>
      </c>
      <c r="E622" s="722" t="s">
        <v>455</v>
      </c>
      <c r="F622" s="714" t="s">
        <v>705</v>
      </c>
      <c r="G622" s="723" t="s">
        <v>1480</v>
      </c>
      <c r="H622" s="714" t="s">
        <v>1511</v>
      </c>
      <c r="I622" s="714" t="s">
        <v>402</v>
      </c>
      <c r="J622" s="724">
        <v>20</v>
      </c>
      <c r="K622" s="725">
        <v>7.8136916651534403</v>
      </c>
      <c r="L622" s="725">
        <v>1</v>
      </c>
      <c r="M622" s="726">
        <f t="shared" si="18"/>
        <v>7.8136916651534403</v>
      </c>
      <c r="N622" s="727">
        <f t="shared" si="19"/>
        <v>0.39068458325767202</v>
      </c>
      <c r="O622" s="714" t="s">
        <v>498</v>
      </c>
      <c r="P622" s="721" t="s">
        <v>1551</v>
      </c>
      <c r="R622" s="714">
        <v>48.9</v>
      </c>
      <c r="S622" s="714">
        <v>10374</v>
      </c>
    </row>
    <row r="623" spans="1:19">
      <c r="A623" s="721" t="s">
        <v>616</v>
      </c>
      <c r="B623" s="714">
        <v>2008</v>
      </c>
      <c r="D623" s="722" t="s">
        <v>1550</v>
      </c>
      <c r="E623" s="722" t="s">
        <v>455</v>
      </c>
      <c r="F623" s="714" t="s">
        <v>705</v>
      </c>
      <c r="G623" s="723" t="s">
        <v>1480</v>
      </c>
      <c r="H623" s="714" t="s">
        <v>1511</v>
      </c>
      <c r="I623" s="714" t="s">
        <v>402</v>
      </c>
      <c r="J623" s="724">
        <v>20</v>
      </c>
      <c r="K623" s="725">
        <v>9.1156709642273466</v>
      </c>
      <c r="L623" s="725">
        <v>1</v>
      </c>
      <c r="M623" s="726">
        <f t="shared" si="18"/>
        <v>9.1156709642273466</v>
      </c>
      <c r="N623" s="727">
        <f t="shared" si="19"/>
        <v>0.45578354821136735</v>
      </c>
      <c r="O623" s="714" t="s">
        <v>498</v>
      </c>
      <c r="P623" s="721" t="s">
        <v>1551</v>
      </c>
      <c r="R623" s="714">
        <v>48.9</v>
      </c>
      <c r="S623" s="714">
        <v>10374</v>
      </c>
    </row>
    <row r="624" spans="1:19">
      <c r="A624" s="721" t="s">
        <v>616</v>
      </c>
      <c r="B624" s="714">
        <v>2008</v>
      </c>
      <c r="D624" s="722" t="s">
        <v>1556</v>
      </c>
      <c r="E624" s="722" t="s">
        <v>455</v>
      </c>
      <c r="F624" s="714" t="s">
        <v>705</v>
      </c>
      <c r="G624" s="723" t="s">
        <v>1480</v>
      </c>
      <c r="H624" s="714" t="s">
        <v>1511</v>
      </c>
      <c r="I624" s="714" t="s">
        <v>402</v>
      </c>
      <c r="J624" s="724">
        <v>20</v>
      </c>
      <c r="K624" s="725">
        <v>11.548937715634645</v>
      </c>
      <c r="L624" s="725">
        <v>1</v>
      </c>
      <c r="M624" s="726">
        <f t="shared" si="18"/>
        <v>11.548937715634645</v>
      </c>
      <c r="N624" s="727">
        <f t="shared" si="19"/>
        <v>0.57744688578173231</v>
      </c>
      <c r="O624" s="714" t="s">
        <v>498</v>
      </c>
      <c r="P624" s="721" t="s">
        <v>1551</v>
      </c>
      <c r="R624" s="714">
        <v>48.9</v>
      </c>
      <c r="S624" s="714">
        <v>10374</v>
      </c>
    </row>
    <row r="625" spans="1:19">
      <c r="A625" s="721" t="s">
        <v>616</v>
      </c>
      <c r="B625" s="714">
        <v>2008</v>
      </c>
      <c r="D625" s="722" t="s">
        <v>1556</v>
      </c>
      <c r="E625" s="722" t="s">
        <v>455</v>
      </c>
      <c r="F625" s="714" t="s">
        <v>705</v>
      </c>
      <c r="G625" s="723" t="s">
        <v>1480</v>
      </c>
      <c r="H625" s="714" t="s">
        <v>1511</v>
      </c>
      <c r="I625" s="714" t="s">
        <v>402</v>
      </c>
      <c r="J625" s="724">
        <v>20</v>
      </c>
      <c r="K625" s="725">
        <v>13.019792990739058</v>
      </c>
      <c r="L625" s="725">
        <v>1</v>
      </c>
      <c r="M625" s="726">
        <f t="shared" si="18"/>
        <v>13.019792990739058</v>
      </c>
      <c r="N625" s="727">
        <f t="shared" si="19"/>
        <v>0.65098964953695293</v>
      </c>
      <c r="O625" s="714" t="s">
        <v>498</v>
      </c>
      <c r="P625" s="721" t="s">
        <v>1551</v>
      </c>
      <c r="R625" s="714">
        <v>48.9</v>
      </c>
      <c r="S625" s="714">
        <v>10374</v>
      </c>
    </row>
    <row r="626" spans="1:19">
      <c r="A626" s="721" t="s">
        <v>616</v>
      </c>
      <c r="B626" s="714">
        <v>2008</v>
      </c>
      <c r="D626" s="722" t="s">
        <v>1550</v>
      </c>
      <c r="E626" s="722" t="s">
        <v>455</v>
      </c>
      <c r="F626" s="714" t="s">
        <v>705</v>
      </c>
      <c r="G626" s="723" t="s">
        <v>1480</v>
      </c>
      <c r="H626" s="714" t="s">
        <v>1511</v>
      </c>
      <c r="I626" s="714" t="s">
        <v>402</v>
      </c>
      <c r="J626" s="724">
        <v>20</v>
      </c>
      <c r="K626" s="725">
        <v>13.019792990739058</v>
      </c>
      <c r="L626" s="725">
        <v>1</v>
      </c>
      <c r="M626" s="726">
        <f t="shared" si="18"/>
        <v>13.019792990739058</v>
      </c>
      <c r="N626" s="727">
        <f t="shared" si="19"/>
        <v>0.65098964953695293</v>
      </c>
      <c r="O626" s="714" t="s">
        <v>498</v>
      </c>
      <c r="P626" s="721" t="s">
        <v>1551</v>
      </c>
      <c r="R626" s="714">
        <v>48.9</v>
      </c>
      <c r="S626" s="714">
        <v>10374</v>
      </c>
    </row>
    <row r="627" spans="1:19">
      <c r="A627" s="721" t="s">
        <v>616</v>
      </c>
      <c r="B627" s="714">
        <v>2008</v>
      </c>
      <c r="D627" s="722" t="s">
        <v>1556</v>
      </c>
      <c r="E627" s="722" t="s">
        <v>455</v>
      </c>
      <c r="F627" s="714" t="s">
        <v>705</v>
      </c>
      <c r="G627" s="723" t="s">
        <v>1480</v>
      </c>
      <c r="H627" s="714" t="s">
        <v>1511</v>
      </c>
      <c r="I627" s="714" t="s">
        <v>402</v>
      </c>
      <c r="J627" s="724">
        <v>20</v>
      </c>
      <c r="K627" s="725">
        <v>11.07681133103323</v>
      </c>
      <c r="L627" s="725">
        <v>1</v>
      </c>
      <c r="M627" s="726">
        <f t="shared" si="18"/>
        <v>11.07681133103323</v>
      </c>
      <c r="N627" s="727">
        <f t="shared" si="19"/>
        <v>0.55384056655166147</v>
      </c>
      <c r="O627" s="714" t="s">
        <v>498</v>
      </c>
      <c r="P627" s="721" t="s">
        <v>1551</v>
      </c>
      <c r="R627" s="714">
        <v>48.9</v>
      </c>
      <c r="S627" s="714">
        <v>10374</v>
      </c>
    </row>
    <row r="628" spans="1:19">
      <c r="A628" s="721" t="s">
        <v>616</v>
      </c>
      <c r="B628" s="714">
        <v>2008</v>
      </c>
      <c r="D628" s="722" t="s">
        <v>1565</v>
      </c>
      <c r="E628" s="722" t="s">
        <v>455</v>
      </c>
      <c r="F628" s="714" t="s">
        <v>705</v>
      </c>
      <c r="G628" s="723" t="s">
        <v>1480</v>
      </c>
      <c r="H628" s="714" t="s">
        <v>1511</v>
      </c>
      <c r="I628" s="714" t="s">
        <v>402</v>
      </c>
      <c r="J628" s="724">
        <v>20</v>
      </c>
      <c r="K628" s="725">
        <v>11.821318322135463</v>
      </c>
      <c r="L628" s="725">
        <v>1</v>
      </c>
      <c r="M628" s="726">
        <f t="shared" si="18"/>
        <v>11.821318322135463</v>
      </c>
      <c r="N628" s="727">
        <f t="shared" si="19"/>
        <v>0.59106591610677317</v>
      </c>
      <c r="O628" s="714" t="s">
        <v>498</v>
      </c>
      <c r="P628" s="721" t="s">
        <v>1551</v>
      </c>
      <c r="R628" s="714">
        <v>48.9</v>
      </c>
      <c r="S628" s="714">
        <v>10374</v>
      </c>
    </row>
    <row r="629" spans="1:19">
      <c r="A629" s="721" t="s">
        <v>616</v>
      </c>
      <c r="B629" s="714">
        <v>2008</v>
      </c>
      <c r="D629" s="722" t="s">
        <v>1556</v>
      </c>
      <c r="E629" s="722" t="s">
        <v>455</v>
      </c>
      <c r="F629" s="714" t="s">
        <v>705</v>
      </c>
      <c r="G629" s="723" t="s">
        <v>1480</v>
      </c>
      <c r="H629" s="714" t="s">
        <v>1511</v>
      </c>
      <c r="I629" s="714" t="s">
        <v>402</v>
      </c>
      <c r="J629" s="724">
        <v>20</v>
      </c>
      <c r="K629" s="725">
        <v>11.558017069184674</v>
      </c>
      <c r="L629" s="725">
        <v>1</v>
      </c>
      <c r="M629" s="726">
        <f t="shared" si="18"/>
        <v>11.558017069184674</v>
      </c>
      <c r="N629" s="727">
        <f t="shared" si="19"/>
        <v>0.5779008534592337</v>
      </c>
      <c r="O629" s="714" t="s">
        <v>498</v>
      </c>
      <c r="P629" s="721" t="s">
        <v>1551</v>
      </c>
      <c r="R629" s="714">
        <v>48.9</v>
      </c>
      <c r="S629" s="714">
        <v>10374</v>
      </c>
    </row>
    <row r="630" spans="1:19">
      <c r="A630" s="721" t="s">
        <v>616</v>
      </c>
      <c r="B630" s="714">
        <v>2008</v>
      </c>
      <c r="D630" s="722" t="s">
        <v>1568</v>
      </c>
      <c r="E630" s="722" t="s">
        <v>455</v>
      </c>
      <c r="F630" s="714" t="s">
        <v>705</v>
      </c>
      <c r="G630" s="723" t="s">
        <v>1480</v>
      </c>
      <c r="H630" s="714" t="s">
        <v>1511</v>
      </c>
      <c r="I630" s="714" t="s">
        <v>402</v>
      </c>
      <c r="J630" s="724">
        <v>20</v>
      </c>
      <c r="K630" s="725">
        <v>11.24023969493372</v>
      </c>
      <c r="L630" s="725">
        <v>1</v>
      </c>
      <c r="M630" s="726">
        <f t="shared" si="18"/>
        <v>11.24023969493372</v>
      </c>
      <c r="N630" s="727">
        <f t="shared" si="19"/>
        <v>0.56201198474668601</v>
      </c>
      <c r="O630" s="714" t="s">
        <v>498</v>
      </c>
      <c r="P630" s="721" t="s">
        <v>1551</v>
      </c>
      <c r="R630" s="714">
        <v>48.9</v>
      </c>
      <c r="S630" s="714">
        <v>10374</v>
      </c>
    </row>
    <row r="631" spans="1:19">
      <c r="A631" s="721" t="s">
        <v>616</v>
      </c>
      <c r="B631" s="714">
        <v>2008</v>
      </c>
      <c r="D631" s="722" t="s">
        <v>1568</v>
      </c>
      <c r="E631" s="722" t="s">
        <v>455</v>
      </c>
      <c r="F631" s="714" t="s">
        <v>705</v>
      </c>
      <c r="G631" s="723" t="s">
        <v>1480</v>
      </c>
      <c r="H631" s="714" t="s">
        <v>1511</v>
      </c>
      <c r="I631" s="714" t="s">
        <v>402</v>
      </c>
      <c r="J631" s="724">
        <v>20</v>
      </c>
      <c r="K631" s="725">
        <v>11.721445433085163</v>
      </c>
      <c r="L631" s="725">
        <v>1</v>
      </c>
      <c r="M631" s="726">
        <f t="shared" si="18"/>
        <v>11.721445433085163</v>
      </c>
      <c r="N631" s="727">
        <f t="shared" si="19"/>
        <v>0.58607227165425813</v>
      </c>
      <c r="O631" s="714" t="s">
        <v>498</v>
      </c>
      <c r="P631" s="721" t="s">
        <v>1551</v>
      </c>
      <c r="R631" s="714">
        <v>48.9</v>
      </c>
      <c r="S631" s="714">
        <v>10374</v>
      </c>
    </row>
    <row r="632" spans="1:19">
      <c r="A632" s="721" t="s">
        <v>616</v>
      </c>
      <c r="B632" s="714">
        <v>2008</v>
      </c>
      <c r="D632" s="722" t="s">
        <v>1569</v>
      </c>
      <c r="E632" s="722" t="s">
        <v>455</v>
      </c>
      <c r="F632" s="714" t="s">
        <v>705</v>
      </c>
      <c r="G632" s="723" t="s">
        <v>1480</v>
      </c>
      <c r="H632" s="714" t="s">
        <v>1511</v>
      </c>
      <c r="I632" s="714" t="s">
        <v>402</v>
      </c>
      <c r="J632" s="724">
        <v>20</v>
      </c>
      <c r="K632" s="725">
        <v>11.621572544034864</v>
      </c>
      <c r="L632" s="725">
        <v>1</v>
      </c>
      <c r="M632" s="726">
        <f t="shared" si="18"/>
        <v>11.621572544034864</v>
      </c>
      <c r="N632" s="727">
        <f t="shared" si="19"/>
        <v>0.58107862720174319</v>
      </c>
      <c r="O632" s="714" t="s">
        <v>498</v>
      </c>
      <c r="P632" s="721" t="s">
        <v>1551</v>
      </c>
      <c r="R632" s="714">
        <v>48.9</v>
      </c>
      <c r="S632" s="714">
        <v>10374</v>
      </c>
    </row>
    <row r="633" spans="1:19">
      <c r="A633" s="721" t="s">
        <v>616</v>
      </c>
      <c r="B633" s="714">
        <v>2008</v>
      </c>
      <c r="D633" s="722" t="s">
        <v>1570</v>
      </c>
      <c r="E633" s="722" t="s">
        <v>455</v>
      </c>
      <c r="F633" s="714" t="s">
        <v>705</v>
      </c>
      <c r="G633" s="723" t="s">
        <v>1480</v>
      </c>
      <c r="H633" s="714" t="s">
        <v>1511</v>
      </c>
      <c r="I633" s="714" t="s">
        <v>402</v>
      </c>
      <c r="J633" s="724">
        <v>20</v>
      </c>
      <c r="K633" s="725">
        <v>11.657889958234973</v>
      </c>
      <c r="L633" s="725">
        <v>1</v>
      </c>
      <c r="M633" s="726">
        <f t="shared" si="18"/>
        <v>11.657889958234973</v>
      </c>
      <c r="N633" s="727">
        <f t="shared" si="19"/>
        <v>0.58289449791174863</v>
      </c>
      <c r="O633" s="714" t="s">
        <v>498</v>
      </c>
      <c r="P633" s="721" t="s">
        <v>1551</v>
      </c>
      <c r="R633" s="714">
        <v>48.9</v>
      </c>
      <c r="S633" s="714">
        <v>10374</v>
      </c>
    </row>
    <row r="634" spans="1:19">
      <c r="A634" s="721" t="s">
        <v>616</v>
      </c>
      <c r="B634" s="714">
        <v>2008</v>
      </c>
      <c r="D634" s="722" t="s">
        <v>1571</v>
      </c>
      <c r="E634" s="722" t="s">
        <v>455</v>
      </c>
      <c r="F634" s="714" t="s">
        <v>705</v>
      </c>
      <c r="G634" s="723" t="s">
        <v>1480</v>
      </c>
      <c r="H634" s="714" t="s">
        <v>1511</v>
      </c>
      <c r="I634" s="714" t="s">
        <v>402</v>
      </c>
      <c r="J634" s="724">
        <v>20</v>
      </c>
      <c r="K634" s="725">
        <v>8.3166878518249501</v>
      </c>
      <c r="L634" s="725">
        <v>1</v>
      </c>
      <c r="M634" s="726">
        <f t="shared" si="18"/>
        <v>8.3166878518249501</v>
      </c>
      <c r="N634" s="727">
        <f t="shared" si="19"/>
        <v>0.41583439259124749</v>
      </c>
      <c r="O634" s="714" t="s">
        <v>498</v>
      </c>
      <c r="P634" s="721" t="s">
        <v>1551</v>
      </c>
      <c r="R634" s="714">
        <v>48.9</v>
      </c>
      <c r="S634" s="714">
        <v>10374</v>
      </c>
    </row>
    <row r="635" spans="1:19">
      <c r="A635" s="721" t="s">
        <v>616</v>
      </c>
      <c r="B635" s="714">
        <v>2008</v>
      </c>
      <c r="D635" s="722" t="s">
        <v>1572</v>
      </c>
      <c r="E635" s="722" t="s">
        <v>455</v>
      </c>
      <c r="F635" s="714" t="s">
        <v>705</v>
      </c>
      <c r="G635" s="723" t="s">
        <v>1480</v>
      </c>
      <c r="H635" s="714" t="s">
        <v>1511</v>
      </c>
      <c r="I635" s="714" t="s">
        <v>402</v>
      </c>
      <c r="J635" s="724">
        <v>20</v>
      </c>
      <c r="K635" s="725">
        <v>13.019792990739058</v>
      </c>
      <c r="L635" s="725">
        <v>1</v>
      </c>
      <c r="M635" s="726">
        <f t="shared" si="18"/>
        <v>13.019792990739058</v>
      </c>
      <c r="N635" s="727">
        <f t="shared" si="19"/>
        <v>0.65098964953695293</v>
      </c>
      <c r="O635" s="714" t="s">
        <v>498</v>
      </c>
      <c r="P635" s="721" t="s">
        <v>1551</v>
      </c>
      <c r="R635" s="714">
        <v>48.9</v>
      </c>
      <c r="S635" s="714">
        <v>10374</v>
      </c>
    </row>
    <row r="636" spans="1:19">
      <c r="A636" s="721" t="s">
        <v>616</v>
      </c>
      <c r="B636" s="714">
        <v>2008</v>
      </c>
      <c r="D636" s="722" t="s">
        <v>1573</v>
      </c>
      <c r="E636" s="722" t="s">
        <v>455</v>
      </c>
      <c r="F636" s="714" t="s">
        <v>705</v>
      </c>
      <c r="G636" s="723" t="s">
        <v>1480</v>
      </c>
      <c r="H636" s="714" t="s">
        <v>1511</v>
      </c>
      <c r="I636" s="714" t="s">
        <v>402</v>
      </c>
      <c r="J636" s="724">
        <v>20</v>
      </c>
      <c r="K636" s="725">
        <v>13.019792990739058</v>
      </c>
      <c r="L636" s="725">
        <v>1</v>
      </c>
      <c r="M636" s="726">
        <f t="shared" si="18"/>
        <v>13.019792990739058</v>
      </c>
      <c r="N636" s="727">
        <f t="shared" si="19"/>
        <v>0.65098964953695293</v>
      </c>
      <c r="O636" s="714" t="s">
        <v>498</v>
      </c>
      <c r="P636" s="721" t="s">
        <v>1551</v>
      </c>
      <c r="R636" s="714">
        <v>48.9</v>
      </c>
      <c r="S636" s="714">
        <v>10374</v>
      </c>
    </row>
    <row r="637" spans="1:19">
      <c r="A637" s="721" t="s">
        <v>616</v>
      </c>
      <c r="B637" s="714">
        <v>2008</v>
      </c>
      <c r="D637" s="722" t="s">
        <v>1574</v>
      </c>
      <c r="E637" s="722" t="s">
        <v>455</v>
      </c>
      <c r="F637" s="714" t="s">
        <v>705</v>
      </c>
      <c r="G637" s="723" t="s">
        <v>1480</v>
      </c>
      <c r="H637" s="714" t="s">
        <v>1511</v>
      </c>
      <c r="I637" s="714" t="s">
        <v>402</v>
      </c>
      <c r="J637" s="724">
        <v>20</v>
      </c>
      <c r="K637" s="725">
        <v>8.9976393680769924</v>
      </c>
      <c r="L637" s="725">
        <v>1</v>
      </c>
      <c r="M637" s="726">
        <f t="shared" si="18"/>
        <v>8.9976393680769924</v>
      </c>
      <c r="N637" s="727">
        <f t="shared" si="19"/>
        <v>0.44988196840384964</v>
      </c>
      <c r="O637" s="714" t="s">
        <v>498</v>
      </c>
      <c r="P637" s="721" t="s">
        <v>1551</v>
      </c>
      <c r="R637" s="714">
        <v>48.9</v>
      </c>
      <c r="S637" s="714">
        <v>10374</v>
      </c>
    </row>
    <row r="638" spans="1:19">
      <c r="A638" s="721" t="s">
        <v>616</v>
      </c>
      <c r="B638" s="714">
        <v>2008</v>
      </c>
      <c r="D638" s="722" t="s">
        <v>1563</v>
      </c>
      <c r="E638" s="722" t="s">
        <v>455</v>
      </c>
      <c r="F638" s="714" t="s">
        <v>705</v>
      </c>
      <c r="G638" s="723" t="s">
        <v>1480</v>
      </c>
      <c r="H638" s="714" t="s">
        <v>1511</v>
      </c>
      <c r="I638" s="714" t="s">
        <v>402</v>
      </c>
      <c r="J638" s="724">
        <v>20</v>
      </c>
      <c r="K638" s="725">
        <v>10.895224260032684</v>
      </c>
      <c r="L638" s="725">
        <v>1</v>
      </c>
      <c r="M638" s="726">
        <f t="shared" si="18"/>
        <v>10.895224260032684</v>
      </c>
      <c r="N638" s="727">
        <f t="shared" si="19"/>
        <v>0.54476121300163416</v>
      </c>
      <c r="O638" s="714" t="s">
        <v>498</v>
      </c>
      <c r="P638" s="721" t="s">
        <v>1551</v>
      </c>
      <c r="R638" s="714">
        <v>48.9</v>
      </c>
      <c r="S638" s="714">
        <v>10374</v>
      </c>
    </row>
    <row r="639" spans="1:19">
      <c r="A639" s="721" t="s">
        <v>616</v>
      </c>
      <c r="B639" s="714">
        <v>2008</v>
      </c>
      <c r="D639" s="722" t="s">
        <v>1575</v>
      </c>
      <c r="E639" s="722" t="s">
        <v>455</v>
      </c>
      <c r="F639" s="714" t="s">
        <v>705</v>
      </c>
      <c r="G639" s="723" t="s">
        <v>1480</v>
      </c>
      <c r="H639" s="714" t="s">
        <v>1511</v>
      </c>
      <c r="I639" s="714" t="s">
        <v>402</v>
      </c>
      <c r="J639" s="724">
        <v>20</v>
      </c>
      <c r="K639" s="725">
        <v>11.07681133103323</v>
      </c>
      <c r="L639" s="725">
        <v>1</v>
      </c>
      <c r="M639" s="726">
        <f t="shared" si="18"/>
        <v>11.07681133103323</v>
      </c>
      <c r="N639" s="727">
        <f t="shared" si="19"/>
        <v>0.55384056655166147</v>
      </c>
      <c r="O639" s="714" t="s">
        <v>498</v>
      </c>
      <c r="P639" s="721" t="s">
        <v>1551</v>
      </c>
      <c r="R639" s="714">
        <v>48.9</v>
      </c>
      <c r="S639" s="714">
        <v>10374</v>
      </c>
    </row>
    <row r="640" spans="1:19">
      <c r="A640" s="721" t="s">
        <v>616</v>
      </c>
      <c r="B640" s="714">
        <v>2008</v>
      </c>
      <c r="D640" s="722" t="s">
        <v>1566</v>
      </c>
      <c r="E640" s="722" t="s">
        <v>732</v>
      </c>
      <c r="F640" s="714" t="s">
        <v>705</v>
      </c>
      <c r="G640" s="723" t="s">
        <v>1480</v>
      </c>
      <c r="H640" s="714" t="s">
        <v>1511</v>
      </c>
      <c r="I640" s="714" t="s">
        <v>402</v>
      </c>
      <c r="J640" s="724">
        <v>1</v>
      </c>
      <c r="K640" s="725">
        <v>0.51752315235155255</v>
      </c>
      <c r="L640" s="725">
        <v>1</v>
      </c>
      <c r="M640" s="726">
        <f t="shared" si="18"/>
        <v>0.51752315235155255</v>
      </c>
      <c r="N640" s="727">
        <f t="shared" si="19"/>
        <v>0.51752315235155255</v>
      </c>
      <c r="O640" s="714" t="s">
        <v>498</v>
      </c>
      <c r="P640" s="721" t="s">
        <v>1551</v>
      </c>
      <c r="R640" s="714">
        <v>48.9</v>
      </c>
      <c r="S640" s="714">
        <v>10374</v>
      </c>
    </row>
    <row r="641" spans="1:19">
      <c r="A641" s="721" t="s">
        <v>616</v>
      </c>
      <c r="B641" s="714">
        <v>2008</v>
      </c>
      <c r="D641" s="722" t="s">
        <v>1556</v>
      </c>
      <c r="E641" s="722" t="s">
        <v>455</v>
      </c>
      <c r="F641" s="714" t="s">
        <v>705</v>
      </c>
      <c r="G641" s="723" t="s">
        <v>1480</v>
      </c>
      <c r="H641" s="714" t="s">
        <v>1511</v>
      </c>
      <c r="I641" s="714" t="s">
        <v>402</v>
      </c>
      <c r="J641" s="724">
        <v>20</v>
      </c>
      <c r="K641" s="725">
        <v>13.019792990739058</v>
      </c>
      <c r="L641" s="725">
        <v>1</v>
      </c>
      <c r="M641" s="726">
        <f t="shared" si="18"/>
        <v>13.019792990739058</v>
      </c>
      <c r="N641" s="727">
        <f t="shared" si="19"/>
        <v>0.65098964953695293</v>
      </c>
      <c r="O641" s="714" t="s">
        <v>498</v>
      </c>
      <c r="P641" s="721" t="s">
        <v>1551</v>
      </c>
      <c r="R641" s="714">
        <v>48.9</v>
      </c>
      <c r="S641" s="714">
        <v>10374</v>
      </c>
    </row>
    <row r="642" spans="1:19">
      <c r="A642" s="721" t="s">
        <v>616</v>
      </c>
      <c r="B642" s="714">
        <v>2008</v>
      </c>
      <c r="D642" s="722" t="s">
        <v>1576</v>
      </c>
      <c r="E642" s="722" t="s">
        <v>455</v>
      </c>
      <c r="F642" s="714" t="s">
        <v>705</v>
      </c>
      <c r="G642" s="723" t="s">
        <v>1480</v>
      </c>
      <c r="H642" s="714" t="s">
        <v>1511</v>
      </c>
      <c r="I642" s="714" t="s">
        <v>402</v>
      </c>
      <c r="J642" s="724">
        <v>20</v>
      </c>
      <c r="K642" s="725">
        <v>13.019792990739058</v>
      </c>
      <c r="L642" s="725">
        <v>1</v>
      </c>
      <c r="M642" s="726">
        <f t="shared" si="18"/>
        <v>13.019792990739058</v>
      </c>
      <c r="N642" s="727">
        <f t="shared" si="19"/>
        <v>0.65098964953695293</v>
      </c>
      <c r="O642" s="714" t="s">
        <v>498</v>
      </c>
      <c r="P642" s="721" t="s">
        <v>1551</v>
      </c>
      <c r="R642" s="714">
        <v>48.9</v>
      </c>
      <c r="S642" s="714">
        <v>10374</v>
      </c>
    </row>
    <row r="643" spans="1:19">
      <c r="A643" s="721" t="s">
        <v>616</v>
      </c>
      <c r="B643" s="714">
        <v>2008</v>
      </c>
      <c r="D643" s="722" t="s">
        <v>1556</v>
      </c>
      <c r="E643" s="722" t="s">
        <v>455</v>
      </c>
      <c r="F643" s="714" t="s">
        <v>705</v>
      </c>
      <c r="G643" s="723" t="s">
        <v>1480</v>
      </c>
      <c r="H643" s="714" t="s">
        <v>1511</v>
      </c>
      <c r="I643" s="714" t="s">
        <v>402</v>
      </c>
      <c r="J643" s="724">
        <v>20</v>
      </c>
      <c r="K643" s="725">
        <v>8.9467949881968405</v>
      </c>
      <c r="L643" s="725">
        <v>1</v>
      </c>
      <c r="M643" s="726">
        <f t="shared" si="18"/>
        <v>8.9467949881968405</v>
      </c>
      <c r="N643" s="727">
        <f t="shared" si="19"/>
        <v>0.447339749409842</v>
      </c>
      <c r="O643" s="714" t="s">
        <v>498</v>
      </c>
      <c r="P643" s="721" t="s">
        <v>1551</v>
      </c>
      <c r="R643" s="714">
        <v>48.9</v>
      </c>
      <c r="S643" s="714">
        <v>10374</v>
      </c>
    </row>
    <row r="644" spans="1:19">
      <c r="A644" s="721" t="s">
        <v>1577</v>
      </c>
      <c r="B644" s="714">
        <v>2008</v>
      </c>
      <c r="D644" s="722" t="s">
        <v>1578</v>
      </c>
      <c r="E644" s="715" t="s">
        <v>303</v>
      </c>
      <c r="F644" s="714" t="s">
        <v>705</v>
      </c>
      <c r="G644" s="723" t="s">
        <v>1480</v>
      </c>
      <c r="H644" s="714" t="s">
        <v>1579</v>
      </c>
      <c r="I644" s="714" t="s">
        <v>402</v>
      </c>
      <c r="J644" s="724">
        <v>100</v>
      </c>
      <c r="K644" s="725">
        <v>23.688033412021063</v>
      </c>
      <c r="L644" s="725">
        <v>1</v>
      </c>
      <c r="M644" s="726">
        <f t="shared" ref="M644:M707" si="20">+K644/L644</f>
        <v>23.688033412021063</v>
      </c>
      <c r="N644" s="727">
        <f t="shared" ref="N644:N707" si="21">+M644/J644</f>
        <v>0.23688033412021064</v>
      </c>
      <c r="O644" s="714" t="s">
        <v>498</v>
      </c>
      <c r="P644" s="721" t="s">
        <v>1580</v>
      </c>
      <c r="R644" s="714">
        <v>48.9</v>
      </c>
      <c r="S644" s="714">
        <v>10374</v>
      </c>
    </row>
    <row r="645" spans="1:19">
      <c r="A645" s="721" t="s">
        <v>1577</v>
      </c>
      <c r="B645" s="714">
        <v>2008</v>
      </c>
      <c r="D645" s="722" t="s">
        <v>1581</v>
      </c>
      <c r="E645" s="715" t="s">
        <v>303</v>
      </c>
      <c r="F645" s="714" t="s">
        <v>705</v>
      </c>
      <c r="G645" s="723" t="s">
        <v>1480</v>
      </c>
      <c r="H645" s="714" t="s">
        <v>1579</v>
      </c>
      <c r="I645" s="714" t="s">
        <v>402</v>
      </c>
      <c r="J645" s="724">
        <v>100</v>
      </c>
      <c r="K645" s="725">
        <v>28.145996005084434</v>
      </c>
      <c r="L645" s="725">
        <v>1</v>
      </c>
      <c r="M645" s="726">
        <f t="shared" si="20"/>
        <v>28.145996005084434</v>
      </c>
      <c r="N645" s="727">
        <f t="shared" si="21"/>
        <v>0.28145996005084434</v>
      </c>
      <c r="O645" s="714" t="s">
        <v>498</v>
      </c>
      <c r="P645" s="721" t="s">
        <v>1580</v>
      </c>
      <c r="R645" s="714">
        <v>48.9</v>
      </c>
      <c r="S645" s="714">
        <v>10374</v>
      </c>
    </row>
    <row r="646" spans="1:19">
      <c r="A646" s="721" t="s">
        <v>1577</v>
      </c>
      <c r="B646" s="714">
        <v>2008</v>
      </c>
      <c r="D646" s="722" t="s">
        <v>1578</v>
      </c>
      <c r="E646" s="715" t="s">
        <v>303</v>
      </c>
      <c r="F646" s="714" t="s">
        <v>705</v>
      </c>
      <c r="G646" s="723" t="s">
        <v>1480</v>
      </c>
      <c r="H646" s="714" t="s">
        <v>1579</v>
      </c>
      <c r="I646" s="714" t="s">
        <v>402</v>
      </c>
      <c r="J646" s="724">
        <v>100</v>
      </c>
      <c r="K646" s="725">
        <v>21.249319048483745</v>
      </c>
      <c r="L646" s="725">
        <v>1</v>
      </c>
      <c r="M646" s="726">
        <f t="shared" si="20"/>
        <v>21.249319048483745</v>
      </c>
      <c r="N646" s="727">
        <f t="shared" si="21"/>
        <v>0.21249319048483745</v>
      </c>
      <c r="O646" s="714" t="s">
        <v>498</v>
      </c>
      <c r="P646" s="721" t="s">
        <v>1580</v>
      </c>
      <c r="R646" s="714">
        <v>48.9</v>
      </c>
      <c r="S646" s="714">
        <v>10374</v>
      </c>
    </row>
    <row r="647" spans="1:19">
      <c r="A647" s="721" t="s">
        <v>1577</v>
      </c>
      <c r="B647" s="714">
        <v>2008</v>
      </c>
      <c r="D647" s="722" t="s">
        <v>1578</v>
      </c>
      <c r="E647" s="715" t="s">
        <v>303</v>
      </c>
      <c r="F647" s="714" t="s">
        <v>705</v>
      </c>
      <c r="G647" s="723" t="s">
        <v>1480</v>
      </c>
      <c r="H647" s="714" t="s">
        <v>1579</v>
      </c>
      <c r="I647" s="714" t="s">
        <v>402</v>
      </c>
      <c r="J647" s="724">
        <v>100</v>
      </c>
      <c r="K647" s="725">
        <v>29.77483203195932</v>
      </c>
      <c r="L647" s="725">
        <v>1</v>
      </c>
      <c r="M647" s="726">
        <f t="shared" si="20"/>
        <v>29.77483203195932</v>
      </c>
      <c r="N647" s="727">
        <f t="shared" si="21"/>
        <v>0.2977483203195932</v>
      </c>
      <c r="O647" s="714" t="s">
        <v>498</v>
      </c>
      <c r="P647" s="721" t="s">
        <v>1580</v>
      </c>
      <c r="R647" s="714">
        <v>48.9</v>
      </c>
      <c r="S647" s="714">
        <v>10374</v>
      </c>
    </row>
    <row r="648" spans="1:19">
      <c r="A648" s="721" t="s">
        <v>1577</v>
      </c>
      <c r="B648" s="714">
        <v>2008</v>
      </c>
      <c r="D648" s="722" t="s">
        <v>1582</v>
      </c>
      <c r="E648" s="715" t="s">
        <v>303</v>
      </c>
      <c r="F648" s="714" t="s">
        <v>705</v>
      </c>
      <c r="G648" s="723" t="s">
        <v>1480</v>
      </c>
      <c r="H648" s="714" t="s">
        <v>1579</v>
      </c>
      <c r="I648" s="714" t="s">
        <v>402</v>
      </c>
      <c r="J648" s="724">
        <v>100</v>
      </c>
      <c r="K648" s="725">
        <v>24.786635191574359</v>
      </c>
      <c r="L648" s="725">
        <v>1</v>
      </c>
      <c r="M648" s="726">
        <f t="shared" si="20"/>
        <v>24.786635191574359</v>
      </c>
      <c r="N648" s="727">
        <f t="shared" si="21"/>
        <v>0.24786635191574358</v>
      </c>
      <c r="O648" s="714" t="s">
        <v>498</v>
      </c>
      <c r="P648" s="721" t="s">
        <v>1580</v>
      </c>
      <c r="R648" s="714">
        <v>48.9</v>
      </c>
      <c r="S648" s="714">
        <v>10374</v>
      </c>
    </row>
    <row r="649" spans="1:19">
      <c r="A649" s="721" t="s">
        <v>1577</v>
      </c>
      <c r="B649" s="714">
        <v>2008</v>
      </c>
      <c r="D649" s="722" t="s">
        <v>1578</v>
      </c>
      <c r="E649" s="715" t="s">
        <v>303</v>
      </c>
      <c r="F649" s="714" t="s">
        <v>705</v>
      </c>
      <c r="G649" s="723" t="s">
        <v>1480</v>
      </c>
      <c r="H649" s="714" t="s">
        <v>1579</v>
      </c>
      <c r="I649" s="714" t="s">
        <v>402</v>
      </c>
      <c r="J649" s="724">
        <v>100</v>
      </c>
      <c r="K649" s="725">
        <v>27.537679317232612</v>
      </c>
      <c r="L649" s="725">
        <v>1</v>
      </c>
      <c r="M649" s="726">
        <f t="shared" si="20"/>
        <v>27.537679317232612</v>
      </c>
      <c r="N649" s="727">
        <f t="shared" si="21"/>
        <v>0.27537679317232611</v>
      </c>
      <c r="O649" s="714" t="s">
        <v>498</v>
      </c>
      <c r="P649" s="721" t="s">
        <v>1580</v>
      </c>
      <c r="R649" s="714">
        <v>48.9</v>
      </c>
      <c r="S649" s="714">
        <v>10374</v>
      </c>
    </row>
    <row r="650" spans="1:19">
      <c r="A650" s="721" t="s">
        <v>1577</v>
      </c>
      <c r="B650" s="714">
        <v>2008</v>
      </c>
      <c r="D650" s="722" t="s">
        <v>1578</v>
      </c>
      <c r="E650" s="715" t="s">
        <v>303</v>
      </c>
      <c r="F650" s="714" t="s">
        <v>705</v>
      </c>
      <c r="G650" s="723" t="s">
        <v>1480</v>
      </c>
      <c r="H650" s="714" t="s">
        <v>1579</v>
      </c>
      <c r="I650" s="714" t="s">
        <v>402</v>
      </c>
      <c r="J650" s="724">
        <v>100</v>
      </c>
      <c r="K650" s="725">
        <v>27.537679317232612</v>
      </c>
      <c r="L650" s="725">
        <v>1</v>
      </c>
      <c r="M650" s="726">
        <f t="shared" si="20"/>
        <v>27.537679317232612</v>
      </c>
      <c r="N650" s="727">
        <f t="shared" si="21"/>
        <v>0.27537679317232611</v>
      </c>
      <c r="O650" s="714" t="s">
        <v>498</v>
      </c>
      <c r="P650" s="721" t="s">
        <v>1580</v>
      </c>
      <c r="R650" s="714">
        <v>48.9</v>
      </c>
      <c r="S650" s="714">
        <v>10374</v>
      </c>
    </row>
    <row r="651" spans="1:19">
      <c r="A651" s="721" t="s">
        <v>1577</v>
      </c>
      <c r="B651" s="714">
        <v>2008</v>
      </c>
      <c r="D651" s="722" t="s">
        <v>1578</v>
      </c>
      <c r="E651" s="715" t="s">
        <v>303</v>
      </c>
      <c r="F651" s="714" t="s">
        <v>705</v>
      </c>
      <c r="G651" s="723" t="s">
        <v>1480</v>
      </c>
      <c r="H651" s="714" t="s">
        <v>1579</v>
      </c>
      <c r="I651" s="714" t="s">
        <v>402</v>
      </c>
      <c r="J651" s="724">
        <v>100</v>
      </c>
      <c r="K651" s="725">
        <v>29.77483203195932</v>
      </c>
      <c r="L651" s="725">
        <v>1</v>
      </c>
      <c r="M651" s="726">
        <f t="shared" si="20"/>
        <v>29.77483203195932</v>
      </c>
      <c r="N651" s="727">
        <f t="shared" si="21"/>
        <v>0.2977483203195932</v>
      </c>
      <c r="O651" s="714" t="s">
        <v>498</v>
      </c>
      <c r="P651" s="721" t="s">
        <v>1580</v>
      </c>
      <c r="R651" s="714">
        <v>48.9</v>
      </c>
      <c r="S651" s="714">
        <v>10374</v>
      </c>
    </row>
    <row r="652" spans="1:19">
      <c r="A652" s="721" t="s">
        <v>1577</v>
      </c>
      <c r="B652" s="714">
        <v>2008</v>
      </c>
      <c r="D652" s="722" t="s">
        <v>1578</v>
      </c>
      <c r="E652" s="715" t="s">
        <v>303</v>
      </c>
      <c r="F652" s="714" t="s">
        <v>705</v>
      </c>
      <c r="G652" s="723" t="s">
        <v>1480</v>
      </c>
      <c r="H652" s="714" t="s">
        <v>1579</v>
      </c>
      <c r="I652" s="714" t="s">
        <v>402</v>
      </c>
      <c r="J652" s="724">
        <v>100</v>
      </c>
      <c r="K652" s="725">
        <v>29.780279644089337</v>
      </c>
      <c r="L652" s="725">
        <v>1</v>
      </c>
      <c r="M652" s="726">
        <f t="shared" si="20"/>
        <v>29.780279644089337</v>
      </c>
      <c r="N652" s="727">
        <f t="shared" si="21"/>
        <v>0.29780279644089336</v>
      </c>
      <c r="O652" s="714" t="s">
        <v>498</v>
      </c>
      <c r="P652" s="721" t="s">
        <v>1580</v>
      </c>
      <c r="R652" s="714">
        <v>48.9</v>
      </c>
      <c r="S652" s="714">
        <v>10374</v>
      </c>
    </row>
    <row r="653" spans="1:19">
      <c r="A653" s="721" t="s">
        <v>1577</v>
      </c>
      <c r="B653" s="714">
        <v>2008</v>
      </c>
      <c r="D653" s="722" t="s">
        <v>1578</v>
      </c>
      <c r="E653" s="715" t="s">
        <v>303</v>
      </c>
      <c r="F653" s="714" t="s">
        <v>705</v>
      </c>
      <c r="G653" s="723" t="s">
        <v>1480</v>
      </c>
      <c r="H653" s="714" t="s">
        <v>1579</v>
      </c>
      <c r="I653" s="714" t="s">
        <v>402</v>
      </c>
      <c r="J653" s="724">
        <v>100</v>
      </c>
      <c r="K653" s="725">
        <v>27.537679317232612</v>
      </c>
      <c r="L653" s="725">
        <v>1</v>
      </c>
      <c r="M653" s="726">
        <f t="shared" si="20"/>
        <v>27.537679317232612</v>
      </c>
      <c r="N653" s="727">
        <f t="shared" si="21"/>
        <v>0.27537679317232611</v>
      </c>
      <c r="O653" s="714" t="s">
        <v>498</v>
      </c>
      <c r="P653" s="721" t="s">
        <v>1580</v>
      </c>
      <c r="R653" s="714">
        <v>48.9</v>
      </c>
      <c r="S653" s="714">
        <v>10374</v>
      </c>
    </row>
    <row r="654" spans="1:19">
      <c r="A654" s="721" t="s">
        <v>1577</v>
      </c>
      <c r="B654" s="714">
        <v>2008</v>
      </c>
      <c r="D654" s="722" t="s">
        <v>1578</v>
      </c>
      <c r="E654" s="715" t="s">
        <v>303</v>
      </c>
      <c r="F654" s="714" t="s">
        <v>705</v>
      </c>
      <c r="G654" s="723" t="s">
        <v>1480</v>
      </c>
      <c r="H654" s="714" t="s">
        <v>1579</v>
      </c>
      <c r="I654" s="714" t="s">
        <v>402</v>
      </c>
      <c r="J654" s="724">
        <v>100</v>
      </c>
      <c r="K654" s="725">
        <v>24.125658253132375</v>
      </c>
      <c r="L654" s="725">
        <v>1</v>
      </c>
      <c r="M654" s="726">
        <f t="shared" si="20"/>
        <v>24.125658253132375</v>
      </c>
      <c r="N654" s="727">
        <f t="shared" si="21"/>
        <v>0.24125658253132376</v>
      </c>
      <c r="O654" s="714" t="s">
        <v>498</v>
      </c>
      <c r="P654" s="721" t="s">
        <v>1580</v>
      </c>
      <c r="R654" s="714">
        <v>48.9</v>
      </c>
      <c r="S654" s="714">
        <v>10374</v>
      </c>
    </row>
    <row r="655" spans="1:19">
      <c r="A655" s="721" t="s">
        <v>1577</v>
      </c>
      <c r="B655" s="714">
        <v>2008</v>
      </c>
      <c r="D655" s="722" t="s">
        <v>1578</v>
      </c>
      <c r="E655" s="715" t="s">
        <v>303</v>
      </c>
      <c r="F655" s="714" t="s">
        <v>705</v>
      </c>
      <c r="G655" s="723" t="s">
        <v>1480</v>
      </c>
      <c r="H655" s="714" t="s">
        <v>1579</v>
      </c>
      <c r="I655" s="714" t="s">
        <v>402</v>
      </c>
      <c r="J655" s="724">
        <v>100</v>
      </c>
      <c r="K655" s="725">
        <v>29.773016161249316</v>
      </c>
      <c r="L655" s="725">
        <v>1</v>
      </c>
      <c r="M655" s="726">
        <f t="shared" si="20"/>
        <v>29.773016161249316</v>
      </c>
      <c r="N655" s="727">
        <f t="shared" si="21"/>
        <v>0.29773016161249316</v>
      </c>
      <c r="O655" s="714" t="s">
        <v>498</v>
      </c>
      <c r="P655" s="721" t="s">
        <v>1580</v>
      </c>
      <c r="R655" s="714">
        <v>48.9</v>
      </c>
      <c r="S655" s="714">
        <v>10374</v>
      </c>
    </row>
    <row r="656" spans="1:19">
      <c r="A656" s="721" t="s">
        <v>1577</v>
      </c>
      <c r="B656" s="714">
        <v>2008</v>
      </c>
      <c r="D656" s="722" t="s">
        <v>1578</v>
      </c>
      <c r="E656" s="715" t="s">
        <v>303</v>
      </c>
      <c r="F656" s="714" t="s">
        <v>705</v>
      </c>
      <c r="G656" s="723" t="s">
        <v>1480</v>
      </c>
      <c r="H656" s="714" t="s">
        <v>1579</v>
      </c>
      <c r="I656" s="714" t="s">
        <v>402</v>
      </c>
      <c r="J656" s="724">
        <v>100</v>
      </c>
      <c r="K656" s="725">
        <v>23.37388777919012</v>
      </c>
      <c r="L656" s="725">
        <v>1</v>
      </c>
      <c r="M656" s="726">
        <f t="shared" si="20"/>
        <v>23.37388777919012</v>
      </c>
      <c r="N656" s="727">
        <f t="shared" si="21"/>
        <v>0.2337388777919012</v>
      </c>
      <c r="O656" s="714" t="s">
        <v>498</v>
      </c>
      <c r="P656" s="721" t="s">
        <v>1580</v>
      </c>
      <c r="R656" s="714">
        <v>48.9</v>
      </c>
      <c r="S656" s="714">
        <v>10374</v>
      </c>
    </row>
    <row r="657" spans="1:19">
      <c r="A657" s="721" t="s">
        <v>1577</v>
      </c>
      <c r="B657" s="714">
        <v>2008</v>
      </c>
      <c r="D657" s="722" t="s">
        <v>1578</v>
      </c>
      <c r="E657" s="715" t="s">
        <v>303</v>
      </c>
      <c r="F657" s="714" t="s">
        <v>705</v>
      </c>
      <c r="G657" s="723" t="s">
        <v>1480</v>
      </c>
      <c r="H657" s="714" t="s">
        <v>1579</v>
      </c>
      <c r="I657" s="714" t="s">
        <v>402</v>
      </c>
      <c r="J657" s="724">
        <v>100</v>
      </c>
      <c r="K657" s="725">
        <v>27.23806065008171</v>
      </c>
      <c r="L657" s="725">
        <v>1</v>
      </c>
      <c r="M657" s="726">
        <f t="shared" si="20"/>
        <v>27.23806065008171</v>
      </c>
      <c r="N657" s="727">
        <f t="shared" si="21"/>
        <v>0.27238060650081708</v>
      </c>
      <c r="O657" s="714" t="s">
        <v>498</v>
      </c>
      <c r="P657" s="721" t="s">
        <v>1580</v>
      </c>
      <c r="R657" s="714">
        <v>48.9</v>
      </c>
      <c r="S657" s="714">
        <v>10374</v>
      </c>
    </row>
    <row r="658" spans="1:19">
      <c r="A658" s="721" t="s">
        <v>1577</v>
      </c>
      <c r="B658" s="714">
        <v>2008</v>
      </c>
      <c r="D658" s="722" t="s">
        <v>1578</v>
      </c>
      <c r="E658" s="715" t="s">
        <v>303</v>
      </c>
      <c r="F658" s="714" t="s">
        <v>705</v>
      </c>
      <c r="G658" s="723" t="s">
        <v>1480</v>
      </c>
      <c r="H658" s="714" t="s">
        <v>1579</v>
      </c>
      <c r="I658" s="714" t="s">
        <v>402</v>
      </c>
      <c r="J658" s="724">
        <v>100</v>
      </c>
      <c r="K658" s="725">
        <v>23.579081169420736</v>
      </c>
      <c r="L658" s="725">
        <v>1</v>
      </c>
      <c r="M658" s="726">
        <f t="shared" si="20"/>
        <v>23.579081169420736</v>
      </c>
      <c r="N658" s="727">
        <f t="shared" si="21"/>
        <v>0.23579081169420735</v>
      </c>
      <c r="O658" s="714" t="s">
        <v>498</v>
      </c>
      <c r="P658" s="721" t="s">
        <v>1580</v>
      </c>
      <c r="R658" s="714">
        <v>48.9</v>
      </c>
      <c r="S658" s="714">
        <v>10374</v>
      </c>
    </row>
    <row r="659" spans="1:19">
      <c r="A659" s="721" t="s">
        <v>1577</v>
      </c>
      <c r="B659" s="714">
        <v>2008</v>
      </c>
      <c r="D659" s="722" t="s">
        <v>1578</v>
      </c>
      <c r="E659" s="715" t="s">
        <v>303</v>
      </c>
      <c r="F659" s="714" t="s">
        <v>705</v>
      </c>
      <c r="G659" s="723" t="s">
        <v>1480</v>
      </c>
      <c r="H659" s="714" t="s">
        <v>1579</v>
      </c>
      <c r="I659" s="714" t="s">
        <v>402</v>
      </c>
      <c r="J659" s="724">
        <v>100</v>
      </c>
      <c r="K659" s="725">
        <v>23.37388777919012</v>
      </c>
      <c r="L659" s="725">
        <v>1</v>
      </c>
      <c r="M659" s="726">
        <f t="shared" si="20"/>
        <v>23.37388777919012</v>
      </c>
      <c r="N659" s="727">
        <f t="shared" si="21"/>
        <v>0.2337388777919012</v>
      </c>
      <c r="O659" s="714" t="s">
        <v>498</v>
      </c>
      <c r="P659" s="721" t="s">
        <v>1580</v>
      </c>
      <c r="R659" s="714">
        <v>48.9</v>
      </c>
      <c r="S659" s="714">
        <v>10374</v>
      </c>
    </row>
    <row r="660" spans="1:19">
      <c r="A660" s="721" t="s">
        <v>1577</v>
      </c>
      <c r="B660" s="714">
        <v>2008</v>
      </c>
      <c r="D660" s="722" t="s">
        <v>1578</v>
      </c>
      <c r="E660" s="715" t="s">
        <v>303</v>
      </c>
      <c r="F660" s="714" t="s">
        <v>705</v>
      </c>
      <c r="G660" s="723" t="s">
        <v>1480</v>
      </c>
      <c r="H660" s="714" t="s">
        <v>1579</v>
      </c>
      <c r="I660" s="714" t="s">
        <v>402</v>
      </c>
      <c r="J660" s="724">
        <v>100</v>
      </c>
      <c r="K660" s="725">
        <v>29.961866715089883</v>
      </c>
      <c r="L660" s="725">
        <v>1</v>
      </c>
      <c r="M660" s="726">
        <f t="shared" si="20"/>
        <v>29.961866715089883</v>
      </c>
      <c r="N660" s="727">
        <f t="shared" si="21"/>
        <v>0.29961866715089885</v>
      </c>
      <c r="O660" s="714" t="s">
        <v>498</v>
      </c>
      <c r="P660" s="721" t="s">
        <v>1580</v>
      </c>
      <c r="R660" s="714">
        <v>48.9</v>
      </c>
      <c r="S660" s="714">
        <v>10374</v>
      </c>
    </row>
    <row r="661" spans="1:19">
      <c r="A661" s="721" t="s">
        <v>1577</v>
      </c>
      <c r="B661" s="714">
        <v>2008</v>
      </c>
      <c r="D661" s="722" t="s">
        <v>1578</v>
      </c>
      <c r="E661" s="715" t="s">
        <v>303</v>
      </c>
      <c r="F661" s="714" t="s">
        <v>705</v>
      </c>
      <c r="G661" s="723" t="s">
        <v>1480</v>
      </c>
      <c r="H661" s="714" t="s">
        <v>1579</v>
      </c>
      <c r="I661" s="714" t="s">
        <v>402</v>
      </c>
      <c r="J661" s="724">
        <v>100</v>
      </c>
      <c r="K661" s="725">
        <v>28.599963682585798</v>
      </c>
      <c r="L661" s="725">
        <v>1</v>
      </c>
      <c r="M661" s="726">
        <f t="shared" si="20"/>
        <v>28.599963682585798</v>
      </c>
      <c r="N661" s="727">
        <f t="shared" si="21"/>
        <v>0.28599963682585799</v>
      </c>
      <c r="O661" s="714" t="s">
        <v>498</v>
      </c>
      <c r="P661" s="721" t="s">
        <v>1580</v>
      </c>
      <c r="R661" s="714">
        <v>48.9</v>
      </c>
      <c r="S661" s="714">
        <v>10374</v>
      </c>
    </row>
    <row r="662" spans="1:19">
      <c r="A662" s="721" t="s">
        <v>1577</v>
      </c>
      <c r="B662" s="714">
        <v>2008</v>
      </c>
      <c r="D662" s="722" t="s">
        <v>1578</v>
      </c>
      <c r="E662" s="715" t="s">
        <v>303</v>
      </c>
      <c r="F662" s="714" t="s">
        <v>705</v>
      </c>
      <c r="G662" s="723" t="s">
        <v>1480</v>
      </c>
      <c r="H662" s="714" t="s">
        <v>1579</v>
      </c>
      <c r="I662" s="714" t="s">
        <v>402</v>
      </c>
      <c r="J662" s="724">
        <v>100</v>
      </c>
      <c r="K662" s="725">
        <v>25.549300889776646</v>
      </c>
      <c r="L662" s="725">
        <v>1</v>
      </c>
      <c r="M662" s="726">
        <f t="shared" si="20"/>
        <v>25.549300889776646</v>
      </c>
      <c r="N662" s="727">
        <f t="shared" si="21"/>
        <v>0.25549300889776644</v>
      </c>
      <c r="O662" s="714" t="s">
        <v>498</v>
      </c>
      <c r="P662" s="721" t="s">
        <v>1580</v>
      </c>
      <c r="R662" s="714">
        <v>48.9</v>
      </c>
      <c r="S662" s="714">
        <v>10374</v>
      </c>
    </row>
    <row r="663" spans="1:19">
      <c r="A663" s="721" t="s">
        <v>1577</v>
      </c>
      <c r="B663" s="714">
        <v>2008</v>
      </c>
      <c r="D663" s="722" t="s">
        <v>1578</v>
      </c>
      <c r="E663" s="715" t="s">
        <v>303</v>
      </c>
      <c r="F663" s="714" t="s">
        <v>705</v>
      </c>
      <c r="G663" s="723" t="s">
        <v>1480</v>
      </c>
      <c r="H663" s="714" t="s">
        <v>1579</v>
      </c>
      <c r="I663" s="714" t="s">
        <v>402</v>
      </c>
      <c r="J663" s="724">
        <v>100</v>
      </c>
      <c r="K663" s="725">
        <v>22.64390775376793</v>
      </c>
      <c r="L663" s="725">
        <v>1</v>
      </c>
      <c r="M663" s="726">
        <f t="shared" si="20"/>
        <v>22.64390775376793</v>
      </c>
      <c r="N663" s="727">
        <f t="shared" si="21"/>
        <v>0.22643907753767931</v>
      </c>
      <c r="O663" s="714" t="s">
        <v>498</v>
      </c>
      <c r="P663" s="721" t="s">
        <v>1580</v>
      </c>
      <c r="R663" s="714">
        <v>48.9</v>
      </c>
      <c r="S663" s="714">
        <v>10374</v>
      </c>
    </row>
    <row r="664" spans="1:19">
      <c r="A664" s="721" t="s">
        <v>1577</v>
      </c>
      <c r="B664" s="714">
        <v>2008</v>
      </c>
      <c r="D664" s="722" t="s">
        <v>1578</v>
      </c>
      <c r="E664" s="715" t="s">
        <v>303</v>
      </c>
      <c r="F664" s="714" t="s">
        <v>705</v>
      </c>
      <c r="G664" s="723" t="s">
        <v>1480</v>
      </c>
      <c r="H664" s="714" t="s">
        <v>1579</v>
      </c>
      <c r="I664" s="714" t="s">
        <v>402</v>
      </c>
      <c r="J664" s="724">
        <v>100</v>
      </c>
      <c r="K664" s="725">
        <v>23.37388777919012</v>
      </c>
      <c r="L664" s="725">
        <v>1</v>
      </c>
      <c r="M664" s="726">
        <f t="shared" si="20"/>
        <v>23.37388777919012</v>
      </c>
      <c r="N664" s="727">
        <f t="shared" si="21"/>
        <v>0.2337388777919012</v>
      </c>
      <c r="O664" s="714" t="s">
        <v>498</v>
      </c>
      <c r="P664" s="721" t="s">
        <v>1580</v>
      </c>
      <c r="R664" s="714">
        <v>48.9</v>
      </c>
      <c r="S664" s="714">
        <v>10374</v>
      </c>
    </row>
    <row r="665" spans="1:19">
      <c r="A665" s="721" t="s">
        <v>1577</v>
      </c>
      <c r="B665" s="714">
        <v>2008</v>
      </c>
      <c r="D665" s="722" t="s">
        <v>1578</v>
      </c>
      <c r="E665" s="715" t="s">
        <v>303</v>
      </c>
      <c r="F665" s="714" t="s">
        <v>705</v>
      </c>
      <c r="G665" s="723" t="s">
        <v>1480</v>
      </c>
      <c r="H665" s="714" t="s">
        <v>1579</v>
      </c>
      <c r="I665" s="714" t="s">
        <v>402</v>
      </c>
      <c r="J665" s="724">
        <v>100</v>
      </c>
      <c r="K665" s="725">
        <v>29.77483203195932</v>
      </c>
      <c r="L665" s="725">
        <v>1</v>
      </c>
      <c r="M665" s="726">
        <f t="shared" si="20"/>
        <v>29.77483203195932</v>
      </c>
      <c r="N665" s="727">
        <f t="shared" si="21"/>
        <v>0.2977483203195932</v>
      </c>
      <c r="O665" s="714" t="s">
        <v>498</v>
      </c>
      <c r="P665" s="721" t="s">
        <v>1580</v>
      </c>
      <c r="R665" s="714">
        <v>48.9</v>
      </c>
      <c r="S665" s="714">
        <v>10374</v>
      </c>
    </row>
    <row r="666" spans="1:19">
      <c r="A666" s="721" t="s">
        <v>1577</v>
      </c>
      <c r="B666" s="714">
        <v>2008</v>
      </c>
      <c r="D666" s="722" t="s">
        <v>1578</v>
      </c>
      <c r="E666" s="715" t="s">
        <v>303</v>
      </c>
      <c r="F666" s="714" t="s">
        <v>705</v>
      </c>
      <c r="G666" s="723" t="s">
        <v>1480</v>
      </c>
      <c r="H666" s="714" t="s">
        <v>1579</v>
      </c>
      <c r="I666" s="714" t="s">
        <v>402</v>
      </c>
      <c r="J666" s="724">
        <v>100</v>
      </c>
      <c r="K666" s="725">
        <v>29.77483203195932</v>
      </c>
      <c r="L666" s="725">
        <v>1</v>
      </c>
      <c r="M666" s="726">
        <f t="shared" si="20"/>
        <v>29.77483203195932</v>
      </c>
      <c r="N666" s="727">
        <f t="shared" si="21"/>
        <v>0.2977483203195932</v>
      </c>
      <c r="O666" s="714" t="s">
        <v>498</v>
      </c>
      <c r="P666" s="721" t="s">
        <v>1580</v>
      </c>
      <c r="R666" s="714">
        <v>48.9</v>
      </c>
      <c r="S666" s="714">
        <v>10374</v>
      </c>
    </row>
    <row r="667" spans="1:19">
      <c r="A667" s="721" t="s">
        <v>1577</v>
      </c>
      <c r="B667" s="714">
        <v>2008</v>
      </c>
      <c r="D667" s="722" t="s">
        <v>1578</v>
      </c>
      <c r="E667" s="715" t="s">
        <v>303</v>
      </c>
      <c r="F667" s="714" t="s">
        <v>705</v>
      </c>
      <c r="G667" s="723" t="s">
        <v>1480</v>
      </c>
      <c r="H667" s="714" t="s">
        <v>1579</v>
      </c>
      <c r="I667" s="714" t="s">
        <v>402</v>
      </c>
      <c r="J667" s="724">
        <v>100</v>
      </c>
      <c r="K667" s="725">
        <v>23.488287633920464</v>
      </c>
      <c r="L667" s="725">
        <v>1</v>
      </c>
      <c r="M667" s="726">
        <f t="shared" si="20"/>
        <v>23.488287633920464</v>
      </c>
      <c r="N667" s="727">
        <f t="shared" si="21"/>
        <v>0.23488287633920465</v>
      </c>
      <c r="O667" s="714" t="s">
        <v>498</v>
      </c>
      <c r="P667" s="721" t="s">
        <v>1580</v>
      </c>
      <c r="R667" s="714">
        <v>48.9</v>
      </c>
      <c r="S667" s="714">
        <v>10374</v>
      </c>
    </row>
    <row r="668" spans="1:19">
      <c r="A668" s="721" t="s">
        <v>1577</v>
      </c>
      <c r="B668" s="714">
        <v>2008</v>
      </c>
      <c r="D668" s="722" t="s">
        <v>1578</v>
      </c>
      <c r="E668" s="715" t="s">
        <v>303</v>
      </c>
      <c r="F668" s="714" t="s">
        <v>705</v>
      </c>
      <c r="G668" s="723" t="s">
        <v>1480</v>
      </c>
      <c r="H668" s="714" t="s">
        <v>1579</v>
      </c>
      <c r="I668" s="714" t="s">
        <v>402</v>
      </c>
      <c r="J668" s="724">
        <v>100</v>
      </c>
      <c r="K668" s="725">
        <v>20.301434537860903</v>
      </c>
      <c r="L668" s="725">
        <v>1</v>
      </c>
      <c r="M668" s="726">
        <f t="shared" si="20"/>
        <v>20.301434537860903</v>
      </c>
      <c r="N668" s="727">
        <f t="shared" si="21"/>
        <v>0.20301434537860902</v>
      </c>
      <c r="O668" s="714" t="s">
        <v>498</v>
      </c>
      <c r="P668" s="721" t="s">
        <v>1580</v>
      </c>
      <c r="R668" s="714">
        <v>48.9</v>
      </c>
      <c r="S668" s="714">
        <v>10374</v>
      </c>
    </row>
    <row r="669" spans="1:19">
      <c r="A669" s="721" t="s">
        <v>1577</v>
      </c>
      <c r="B669" s="714">
        <v>2008</v>
      </c>
      <c r="D669" s="722" t="s">
        <v>1578</v>
      </c>
      <c r="E669" s="715" t="s">
        <v>303</v>
      </c>
      <c r="F669" s="714" t="s">
        <v>705</v>
      </c>
      <c r="G669" s="723" t="s">
        <v>1480</v>
      </c>
      <c r="H669" s="714" t="s">
        <v>1579</v>
      </c>
      <c r="I669" s="714" t="s">
        <v>402</v>
      </c>
      <c r="J669" s="724">
        <v>100</v>
      </c>
      <c r="K669" s="725">
        <v>28.372979843835118</v>
      </c>
      <c r="L669" s="725">
        <v>1</v>
      </c>
      <c r="M669" s="726">
        <f t="shared" si="20"/>
        <v>28.372979843835118</v>
      </c>
      <c r="N669" s="727">
        <f t="shared" si="21"/>
        <v>0.28372979843835117</v>
      </c>
      <c r="O669" s="714" t="s">
        <v>498</v>
      </c>
      <c r="P669" s="721" t="s">
        <v>1580</v>
      </c>
      <c r="R669" s="714">
        <v>48.9</v>
      </c>
      <c r="S669" s="714">
        <v>10374</v>
      </c>
    </row>
    <row r="670" spans="1:19">
      <c r="A670" s="721" t="s">
        <v>1577</v>
      </c>
      <c r="B670" s="714">
        <v>2008</v>
      </c>
      <c r="D670" s="722" t="s">
        <v>1578</v>
      </c>
      <c r="E670" s="715" t="s">
        <v>303</v>
      </c>
      <c r="F670" s="714" t="s">
        <v>705</v>
      </c>
      <c r="G670" s="723" t="s">
        <v>1480</v>
      </c>
      <c r="H670" s="714" t="s">
        <v>1579</v>
      </c>
      <c r="I670" s="714" t="s">
        <v>402</v>
      </c>
      <c r="J670" s="724">
        <v>100</v>
      </c>
      <c r="K670" s="725">
        <v>29.77483203195932</v>
      </c>
      <c r="L670" s="725">
        <v>1</v>
      </c>
      <c r="M670" s="726">
        <f t="shared" si="20"/>
        <v>29.77483203195932</v>
      </c>
      <c r="N670" s="727">
        <f t="shared" si="21"/>
        <v>0.2977483203195932</v>
      </c>
      <c r="O670" s="714" t="s">
        <v>498</v>
      </c>
      <c r="P670" s="721" t="s">
        <v>1580</v>
      </c>
      <c r="R670" s="714">
        <v>48.9</v>
      </c>
      <c r="S670" s="714">
        <v>10374</v>
      </c>
    </row>
    <row r="671" spans="1:19">
      <c r="A671" s="721" t="s">
        <v>1577</v>
      </c>
      <c r="B671" s="714">
        <v>2008</v>
      </c>
      <c r="D671" s="722" t="s">
        <v>1578</v>
      </c>
      <c r="E671" s="715" t="s">
        <v>303</v>
      </c>
      <c r="F671" s="714" t="s">
        <v>705</v>
      </c>
      <c r="G671" s="723" t="s">
        <v>1480</v>
      </c>
      <c r="H671" s="714" t="s">
        <v>1579</v>
      </c>
      <c r="I671" s="714" t="s">
        <v>402</v>
      </c>
      <c r="J671" s="724">
        <v>100</v>
      </c>
      <c r="K671" s="725">
        <v>29.77483203195932</v>
      </c>
      <c r="L671" s="725">
        <v>1</v>
      </c>
      <c r="M671" s="726">
        <f t="shared" si="20"/>
        <v>29.77483203195932</v>
      </c>
      <c r="N671" s="727">
        <f t="shared" si="21"/>
        <v>0.2977483203195932</v>
      </c>
      <c r="O671" s="714" t="s">
        <v>498</v>
      </c>
      <c r="P671" s="721" t="s">
        <v>1580</v>
      </c>
      <c r="R671" s="714">
        <v>48.9</v>
      </c>
      <c r="S671" s="714">
        <v>10374</v>
      </c>
    </row>
    <row r="672" spans="1:19">
      <c r="A672" s="721" t="s">
        <v>1577</v>
      </c>
      <c r="B672" s="714">
        <v>2008</v>
      </c>
      <c r="D672" s="722" t="s">
        <v>1578</v>
      </c>
      <c r="E672" s="715" t="s">
        <v>303</v>
      </c>
      <c r="F672" s="714" t="s">
        <v>705</v>
      </c>
      <c r="G672" s="723" t="s">
        <v>1480</v>
      </c>
      <c r="H672" s="714" t="s">
        <v>1579</v>
      </c>
      <c r="I672" s="714" t="s">
        <v>402</v>
      </c>
      <c r="J672" s="724">
        <v>100</v>
      </c>
      <c r="K672" s="725">
        <v>29.77483203195932</v>
      </c>
      <c r="L672" s="725">
        <v>1</v>
      </c>
      <c r="M672" s="726">
        <f t="shared" si="20"/>
        <v>29.77483203195932</v>
      </c>
      <c r="N672" s="727">
        <f t="shared" si="21"/>
        <v>0.2977483203195932</v>
      </c>
      <c r="O672" s="714" t="s">
        <v>498</v>
      </c>
      <c r="P672" s="721" t="s">
        <v>1580</v>
      </c>
      <c r="R672" s="714">
        <v>48.9</v>
      </c>
      <c r="S672" s="714">
        <v>10374</v>
      </c>
    </row>
    <row r="673" spans="1:19">
      <c r="A673" s="721" t="s">
        <v>1577</v>
      </c>
      <c r="B673" s="714">
        <v>2008</v>
      </c>
      <c r="D673" s="722" t="s">
        <v>1578</v>
      </c>
      <c r="E673" s="715" t="s">
        <v>303</v>
      </c>
      <c r="F673" s="714" t="s">
        <v>705</v>
      </c>
      <c r="G673" s="723" t="s">
        <v>1480</v>
      </c>
      <c r="H673" s="714" t="s">
        <v>1579</v>
      </c>
      <c r="I673" s="714" t="s">
        <v>402</v>
      </c>
      <c r="J673" s="724">
        <v>100</v>
      </c>
      <c r="K673" s="725">
        <v>23.010713637189031</v>
      </c>
      <c r="L673" s="725">
        <v>1</v>
      </c>
      <c r="M673" s="726">
        <f t="shared" si="20"/>
        <v>23.010713637189031</v>
      </c>
      <c r="N673" s="727">
        <f t="shared" si="21"/>
        <v>0.23010713637189031</v>
      </c>
      <c r="O673" s="714" t="s">
        <v>498</v>
      </c>
      <c r="P673" s="721" t="s">
        <v>1580</v>
      </c>
      <c r="R673" s="714">
        <v>48.9</v>
      </c>
      <c r="S673" s="714">
        <v>10374</v>
      </c>
    </row>
    <row r="674" spans="1:19">
      <c r="A674" s="721" t="s">
        <v>607</v>
      </c>
      <c r="B674" s="714">
        <v>2008</v>
      </c>
      <c r="D674" s="722" t="s">
        <v>606</v>
      </c>
      <c r="E674" s="715" t="s">
        <v>303</v>
      </c>
      <c r="F674" s="714" t="s">
        <v>705</v>
      </c>
      <c r="G674" s="723" t="s">
        <v>1583</v>
      </c>
      <c r="H674" s="714" t="s">
        <v>1584</v>
      </c>
      <c r="I674" s="714" t="s">
        <v>402</v>
      </c>
      <c r="J674" s="724">
        <v>1</v>
      </c>
      <c r="K674" s="725">
        <v>11.792264390775376</v>
      </c>
      <c r="L674" s="725">
        <v>1</v>
      </c>
      <c r="M674" s="726">
        <f t="shared" si="20"/>
        <v>11.792264390775376</v>
      </c>
      <c r="N674" s="727">
        <f t="shared" si="21"/>
        <v>11.792264390775376</v>
      </c>
      <c r="O674" s="714" t="s">
        <v>498</v>
      </c>
      <c r="P674" s="721" t="s">
        <v>1585</v>
      </c>
      <c r="R674" s="714">
        <v>48.9</v>
      </c>
      <c r="S674" s="714">
        <v>10374</v>
      </c>
    </row>
    <row r="675" spans="1:19">
      <c r="A675" s="721" t="s">
        <v>607</v>
      </c>
      <c r="B675" s="714">
        <v>2008</v>
      </c>
      <c r="D675" s="722" t="s">
        <v>607</v>
      </c>
      <c r="E675" s="722" t="s">
        <v>1499</v>
      </c>
      <c r="F675" s="714" t="s">
        <v>705</v>
      </c>
      <c r="G675" s="723" t="s">
        <v>1583</v>
      </c>
      <c r="H675" s="714" t="s">
        <v>1584</v>
      </c>
      <c r="I675" s="714" t="s">
        <v>1484</v>
      </c>
      <c r="J675" s="724">
        <v>1</v>
      </c>
      <c r="K675" s="725">
        <v>2.6148538224078441</v>
      </c>
      <c r="L675" s="725">
        <v>1</v>
      </c>
      <c r="M675" s="726">
        <f t="shared" si="20"/>
        <v>2.6148538224078441</v>
      </c>
      <c r="N675" s="727">
        <f t="shared" si="21"/>
        <v>2.6148538224078441</v>
      </c>
      <c r="O675" s="714" t="s">
        <v>498</v>
      </c>
      <c r="P675" s="721" t="s">
        <v>1585</v>
      </c>
      <c r="R675" s="714">
        <v>48.9</v>
      </c>
      <c r="S675" s="714">
        <v>10374</v>
      </c>
    </row>
    <row r="676" spans="1:19">
      <c r="A676" s="721" t="s">
        <v>607</v>
      </c>
      <c r="B676" s="714">
        <v>2008</v>
      </c>
      <c r="D676" s="722" t="s">
        <v>607</v>
      </c>
      <c r="E676" s="722" t="s">
        <v>1500</v>
      </c>
      <c r="F676" s="714" t="s">
        <v>705</v>
      </c>
      <c r="G676" s="723" t="s">
        <v>1583</v>
      </c>
      <c r="H676" s="714" t="s">
        <v>1584</v>
      </c>
      <c r="I676" s="714" t="s">
        <v>1484</v>
      </c>
      <c r="J676" s="724">
        <v>1</v>
      </c>
      <c r="K676" s="725">
        <v>1.4617759215543853</v>
      </c>
      <c r="L676" s="725">
        <v>1</v>
      </c>
      <c r="M676" s="726">
        <f t="shared" si="20"/>
        <v>1.4617759215543853</v>
      </c>
      <c r="N676" s="727">
        <f t="shared" si="21"/>
        <v>1.4617759215543853</v>
      </c>
      <c r="O676" s="714" t="s">
        <v>498</v>
      </c>
      <c r="P676" s="721" t="s">
        <v>1585</v>
      </c>
      <c r="R676" s="714">
        <v>48.9</v>
      </c>
      <c r="S676" s="714">
        <v>10374</v>
      </c>
    </row>
    <row r="677" spans="1:19">
      <c r="A677" s="721" t="s">
        <v>607</v>
      </c>
      <c r="B677" s="714">
        <v>2008</v>
      </c>
      <c r="D677" s="722" t="s">
        <v>606</v>
      </c>
      <c r="E677" s="715" t="s">
        <v>303</v>
      </c>
      <c r="F677" s="714" t="s">
        <v>705</v>
      </c>
      <c r="G677" s="723" t="s">
        <v>1583</v>
      </c>
      <c r="H677" s="714" t="s">
        <v>1584</v>
      </c>
      <c r="I677" s="714" t="s">
        <v>402</v>
      </c>
      <c r="J677" s="724">
        <v>1</v>
      </c>
      <c r="K677" s="725">
        <v>11.521699654984564</v>
      </c>
      <c r="L677" s="725">
        <v>1</v>
      </c>
      <c r="M677" s="726">
        <f t="shared" si="20"/>
        <v>11.521699654984564</v>
      </c>
      <c r="N677" s="727">
        <f t="shared" si="21"/>
        <v>11.521699654984564</v>
      </c>
      <c r="O677" s="714" t="s">
        <v>498</v>
      </c>
      <c r="P677" s="721" t="s">
        <v>1585</v>
      </c>
      <c r="R677" s="714">
        <v>48.9</v>
      </c>
      <c r="S677" s="714">
        <v>10374</v>
      </c>
    </row>
    <row r="678" spans="1:19">
      <c r="A678" s="721" t="s">
        <v>607</v>
      </c>
      <c r="B678" s="714">
        <v>2008</v>
      </c>
      <c r="D678" s="722" t="s">
        <v>607</v>
      </c>
      <c r="E678" s="722" t="s">
        <v>1499</v>
      </c>
      <c r="F678" s="714" t="s">
        <v>705</v>
      </c>
      <c r="G678" s="723" t="s">
        <v>1583</v>
      </c>
      <c r="H678" s="714" t="s">
        <v>1584</v>
      </c>
      <c r="I678" s="714" t="s">
        <v>1484</v>
      </c>
      <c r="J678" s="724">
        <v>1</v>
      </c>
      <c r="K678" s="725">
        <v>3.4138369348102411</v>
      </c>
      <c r="L678" s="725">
        <v>1</v>
      </c>
      <c r="M678" s="726">
        <f t="shared" si="20"/>
        <v>3.4138369348102411</v>
      </c>
      <c r="N678" s="727">
        <f t="shared" si="21"/>
        <v>3.4138369348102411</v>
      </c>
      <c r="O678" s="714" t="s">
        <v>498</v>
      </c>
      <c r="P678" s="721" t="s">
        <v>1585</v>
      </c>
      <c r="R678" s="714">
        <v>48.9</v>
      </c>
      <c r="S678" s="714">
        <v>10374</v>
      </c>
    </row>
    <row r="679" spans="1:19">
      <c r="A679" s="721" t="s">
        <v>607</v>
      </c>
      <c r="B679" s="714">
        <v>2008</v>
      </c>
      <c r="D679" s="722" t="s">
        <v>606</v>
      </c>
      <c r="E679" s="715" t="s">
        <v>303</v>
      </c>
      <c r="F679" s="714" t="s">
        <v>705</v>
      </c>
      <c r="G679" s="723" t="s">
        <v>1583</v>
      </c>
      <c r="H679" s="714" t="s">
        <v>1584</v>
      </c>
      <c r="I679" s="714" t="s">
        <v>402</v>
      </c>
      <c r="J679" s="724">
        <v>1</v>
      </c>
      <c r="K679" s="725">
        <v>10.236063192300707</v>
      </c>
      <c r="L679" s="725">
        <v>1</v>
      </c>
      <c r="M679" s="726">
        <f t="shared" si="20"/>
        <v>10.236063192300707</v>
      </c>
      <c r="N679" s="727">
        <f t="shared" si="21"/>
        <v>10.236063192300707</v>
      </c>
      <c r="O679" s="714" t="s">
        <v>498</v>
      </c>
      <c r="P679" s="721" t="s">
        <v>1585</v>
      </c>
      <c r="R679" s="714">
        <v>48.9</v>
      </c>
      <c r="S679" s="714">
        <v>10374</v>
      </c>
    </row>
    <row r="680" spans="1:19">
      <c r="A680" s="721" t="s">
        <v>607</v>
      </c>
      <c r="B680" s="714">
        <v>2008</v>
      </c>
      <c r="D680" s="722" t="s">
        <v>607</v>
      </c>
      <c r="E680" s="722" t="s">
        <v>1499</v>
      </c>
      <c r="F680" s="714" t="s">
        <v>705</v>
      </c>
      <c r="G680" s="723" t="s">
        <v>1583</v>
      </c>
      <c r="H680" s="714" t="s">
        <v>1584</v>
      </c>
      <c r="I680" s="714" t="s">
        <v>1484</v>
      </c>
      <c r="J680" s="724">
        <v>10</v>
      </c>
      <c r="K680" s="725">
        <v>21.013255856183036</v>
      </c>
      <c r="L680" s="725">
        <v>1</v>
      </c>
      <c r="M680" s="726">
        <f t="shared" si="20"/>
        <v>21.013255856183036</v>
      </c>
      <c r="N680" s="727">
        <f t="shared" si="21"/>
        <v>2.1013255856183037</v>
      </c>
      <c r="O680" s="714" t="s">
        <v>498</v>
      </c>
      <c r="P680" s="721" t="s">
        <v>1585</v>
      </c>
      <c r="R680" s="714">
        <v>48.9</v>
      </c>
      <c r="S680" s="714">
        <v>10374</v>
      </c>
    </row>
    <row r="681" spans="1:19">
      <c r="A681" s="721" t="s">
        <v>607</v>
      </c>
      <c r="B681" s="714">
        <v>2008</v>
      </c>
      <c r="D681" s="722" t="s">
        <v>606</v>
      </c>
      <c r="E681" s="715" t="s">
        <v>303</v>
      </c>
      <c r="F681" s="714" t="s">
        <v>705</v>
      </c>
      <c r="G681" s="723" t="s">
        <v>1583</v>
      </c>
      <c r="H681" s="714" t="s">
        <v>1584</v>
      </c>
      <c r="I681" s="714" t="s">
        <v>402</v>
      </c>
      <c r="J681" s="724">
        <v>1</v>
      </c>
      <c r="K681" s="725">
        <v>12.111857635736335</v>
      </c>
      <c r="L681" s="725">
        <v>1</v>
      </c>
      <c r="M681" s="726">
        <f t="shared" si="20"/>
        <v>12.111857635736335</v>
      </c>
      <c r="N681" s="727">
        <f t="shared" si="21"/>
        <v>12.111857635736335</v>
      </c>
      <c r="O681" s="714" t="s">
        <v>498</v>
      </c>
      <c r="P681" s="721" t="s">
        <v>1585</v>
      </c>
      <c r="R681" s="714">
        <v>48.9</v>
      </c>
      <c r="S681" s="714">
        <v>10374</v>
      </c>
    </row>
    <row r="682" spans="1:19">
      <c r="A682" s="721" t="s">
        <v>607</v>
      </c>
      <c r="B682" s="714">
        <v>2008</v>
      </c>
      <c r="D682" s="722" t="s">
        <v>607</v>
      </c>
      <c r="E682" s="722" t="s">
        <v>1487</v>
      </c>
      <c r="F682" s="714" t="s">
        <v>705</v>
      </c>
      <c r="G682" s="723" t="s">
        <v>1583</v>
      </c>
      <c r="H682" s="714" t="s">
        <v>1584</v>
      </c>
      <c r="I682" s="714" t="s">
        <v>1484</v>
      </c>
      <c r="J682" s="724">
        <v>2</v>
      </c>
      <c r="K682" s="725">
        <v>6.1703286725985107</v>
      </c>
      <c r="L682" s="725">
        <v>1</v>
      </c>
      <c r="M682" s="726">
        <f t="shared" si="20"/>
        <v>6.1703286725985107</v>
      </c>
      <c r="N682" s="727">
        <f t="shared" si="21"/>
        <v>3.0851643362992553</v>
      </c>
      <c r="O682" s="714" t="s">
        <v>498</v>
      </c>
      <c r="P682" s="721" t="s">
        <v>1585</v>
      </c>
      <c r="R682" s="714">
        <v>48.9</v>
      </c>
      <c r="S682" s="714">
        <v>10374</v>
      </c>
    </row>
    <row r="683" spans="1:19">
      <c r="A683" s="721" t="s">
        <v>607</v>
      </c>
      <c r="B683" s="714">
        <v>2008</v>
      </c>
      <c r="D683" s="722" t="s">
        <v>606</v>
      </c>
      <c r="E683" s="715" t="s">
        <v>303</v>
      </c>
      <c r="F683" s="714" t="s">
        <v>705</v>
      </c>
      <c r="G683" s="723" t="s">
        <v>1583</v>
      </c>
      <c r="H683" s="714" t="s">
        <v>1584</v>
      </c>
      <c r="I683" s="714" t="s">
        <v>402</v>
      </c>
      <c r="J683" s="724">
        <v>1</v>
      </c>
      <c r="K683" s="725">
        <v>10.986017795532957</v>
      </c>
      <c r="L683" s="725">
        <v>1</v>
      </c>
      <c r="M683" s="726">
        <f t="shared" si="20"/>
        <v>10.986017795532957</v>
      </c>
      <c r="N683" s="727">
        <f t="shared" si="21"/>
        <v>10.986017795532957</v>
      </c>
      <c r="O683" s="714" t="s">
        <v>498</v>
      </c>
      <c r="P683" s="721" t="s">
        <v>1585</v>
      </c>
      <c r="R683" s="714">
        <v>48.9</v>
      </c>
      <c r="S683" s="714">
        <v>10374</v>
      </c>
    </row>
    <row r="684" spans="1:19">
      <c r="A684" s="721" t="s">
        <v>607</v>
      </c>
      <c r="B684" s="714">
        <v>2008</v>
      </c>
      <c r="D684" s="722" t="s">
        <v>607</v>
      </c>
      <c r="E684" s="722" t="s">
        <v>1499</v>
      </c>
      <c r="F684" s="714" t="s">
        <v>705</v>
      </c>
      <c r="G684" s="723" t="s">
        <v>1583</v>
      </c>
      <c r="H684" s="714" t="s">
        <v>1584</v>
      </c>
      <c r="I684" s="714" t="s">
        <v>1484</v>
      </c>
      <c r="J684" s="724">
        <v>1</v>
      </c>
      <c r="K684" s="725">
        <v>2.905393136008716</v>
      </c>
      <c r="L684" s="725">
        <v>1</v>
      </c>
      <c r="M684" s="726">
        <f t="shared" si="20"/>
        <v>2.905393136008716</v>
      </c>
      <c r="N684" s="727">
        <f t="shared" si="21"/>
        <v>2.905393136008716</v>
      </c>
      <c r="O684" s="714" t="s">
        <v>498</v>
      </c>
      <c r="P684" s="721" t="s">
        <v>1585</v>
      </c>
      <c r="R684" s="714">
        <v>48.9</v>
      </c>
      <c r="S684" s="714">
        <v>10374</v>
      </c>
    </row>
    <row r="685" spans="1:19">
      <c r="A685" s="721" t="s">
        <v>607</v>
      </c>
      <c r="B685" s="714">
        <v>2008</v>
      </c>
      <c r="D685" s="722" t="s">
        <v>606</v>
      </c>
      <c r="E685" s="715" t="s">
        <v>303</v>
      </c>
      <c r="F685" s="714" t="s">
        <v>705</v>
      </c>
      <c r="G685" s="723" t="s">
        <v>1583</v>
      </c>
      <c r="H685" s="714" t="s">
        <v>1584</v>
      </c>
      <c r="I685" s="714" t="s">
        <v>402</v>
      </c>
      <c r="J685" s="724">
        <v>1</v>
      </c>
      <c r="K685" s="725">
        <v>11.893953150535681</v>
      </c>
      <c r="L685" s="725">
        <v>1</v>
      </c>
      <c r="M685" s="726">
        <f t="shared" si="20"/>
        <v>11.893953150535681</v>
      </c>
      <c r="N685" s="727">
        <f t="shared" si="21"/>
        <v>11.893953150535681</v>
      </c>
      <c r="O685" s="714" t="s">
        <v>498</v>
      </c>
      <c r="P685" s="721" t="s">
        <v>1585</v>
      </c>
      <c r="R685" s="714">
        <v>48.9</v>
      </c>
      <c r="S685" s="714">
        <v>10374</v>
      </c>
    </row>
    <row r="686" spans="1:19">
      <c r="A686" s="721" t="s">
        <v>607</v>
      </c>
      <c r="B686" s="714">
        <v>2008</v>
      </c>
      <c r="D686" s="722" t="s">
        <v>607</v>
      </c>
      <c r="E686" s="722" t="s">
        <v>1486</v>
      </c>
      <c r="F686" s="714" t="s">
        <v>705</v>
      </c>
      <c r="G686" s="723" t="s">
        <v>1583</v>
      </c>
      <c r="H686" s="714" t="s">
        <v>1584</v>
      </c>
      <c r="I686" s="714" t="s">
        <v>1484</v>
      </c>
      <c r="J686" s="724">
        <v>2</v>
      </c>
      <c r="K686" s="725">
        <v>4.4852006537134557</v>
      </c>
      <c r="L686" s="725">
        <v>1</v>
      </c>
      <c r="M686" s="726">
        <f t="shared" si="20"/>
        <v>4.4852006537134557</v>
      </c>
      <c r="N686" s="727">
        <f t="shared" si="21"/>
        <v>2.2426003268567278</v>
      </c>
      <c r="O686" s="714" t="s">
        <v>498</v>
      </c>
      <c r="P686" s="721" t="s">
        <v>1585</v>
      </c>
      <c r="R686" s="714">
        <v>48.9</v>
      </c>
      <c r="S686" s="714">
        <v>10374</v>
      </c>
    </row>
    <row r="687" spans="1:19">
      <c r="A687" s="721" t="s">
        <v>607</v>
      </c>
      <c r="B687" s="714">
        <v>2008</v>
      </c>
      <c r="D687" s="722" t="s">
        <v>606</v>
      </c>
      <c r="E687" s="715" t="s">
        <v>303</v>
      </c>
      <c r="F687" s="714" t="s">
        <v>705</v>
      </c>
      <c r="G687" s="723" t="s">
        <v>1583</v>
      </c>
      <c r="H687" s="714" t="s">
        <v>1584</v>
      </c>
      <c r="I687" s="714" t="s">
        <v>402</v>
      </c>
      <c r="J687" s="724">
        <v>1</v>
      </c>
      <c r="K687" s="725">
        <v>12.823678954058471</v>
      </c>
      <c r="L687" s="725">
        <v>1</v>
      </c>
      <c r="M687" s="726">
        <f t="shared" si="20"/>
        <v>12.823678954058471</v>
      </c>
      <c r="N687" s="727">
        <f t="shared" si="21"/>
        <v>12.823678954058471</v>
      </c>
      <c r="O687" s="714" t="s">
        <v>498</v>
      </c>
      <c r="P687" s="721" t="s">
        <v>1585</v>
      </c>
      <c r="R687" s="714">
        <v>48.9</v>
      </c>
      <c r="S687" s="714">
        <v>10374</v>
      </c>
    </row>
    <row r="688" spans="1:19">
      <c r="A688" s="721" t="s">
        <v>607</v>
      </c>
      <c r="B688" s="714">
        <v>2008</v>
      </c>
      <c r="D688" s="722" t="s">
        <v>606</v>
      </c>
      <c r="E688" s="715" t="s">
        <v>303</v>
      </c>
      <c r="F688" s="714" t="s">
        <v>705</v>
      </c>
      <c r="G688" s="723" t="s">
        <v>1583</v>
      </c>
      <c r="H688" s="714" t="s">
        <v>1584</v>
      </c>
      <c r="I688" s="714" t="s">
        <v>402</v>
      </c>
      <c r="J688" s="724">
        <v>1</v>
      </c>
      <c r="K688" s="725">
        <v>12.090067187216269</v>
      </c>
      <c r="L688" s="725">
        <v>1</v>
      </c>
      <c r="M688" s="726">
        <f t="shared" si="20"/>
        <v>12.090067187216269</v>
      </c>
      <c r="N688" s="727">
        <f t="shared" si="21"/>
        <v>12.090067187216269</v>
      </c>
      <c r="O688" s="714" t="s">
        <v>498</v>
      </c>
      <c r="P688" s="721" t="s">
        <v>1585</v>
      </c>
      <c r="R688" s="714">
        <v>48.9</v>
      </c>
      <c r="S688" s="714">
        <v>10374</v>
      </c>
    </row>
    <row r="689" spans="1:19">
      <c r="A689" s="721" t="s">
        <v>607</v>
      </c>
      <c r="B689" s="714">
        <v>2008</v>
      </c>
      <c r="D689" s="722" t="s">
        <v>607</v>
      </c>
      <c r="E689" s="722" t="s">
        <v>1487</v>
      </c>
      <c r="F689" s="714" t="s">
        <v>705</v>
      </c>
      <c r="G689" s="723" t="s">
        <v>1583</v>
      </c>
      <c r="H689" s="714" t="s">
        <v>1584</v>
      </c>
      <c r="I689" s="714" t="s">
        <v>1484</v>
      </c>
      <c r="J689" s="724">
        <v>2</v>
      </c>
      <c r="K689" s="725">
        <v>6.1703286725985107</v>
      </c>
      <c r="L689" s="725">
        <v>1</v>
      </c>
      <c r="M689" s="726">
        <f t="shared" si="20"/>
        <v>6.1703286725985107</v>
      </c>
      <c r="N689" s="727">
        <f t="shared" si="21"/>
        <v>3.0851643362992553</v>
      </c>
      <c r="O689" s="714" t="s">
        <v>498</v>
      </c>
      <c r="P689" s="721" t="s">
        <v>1585</v>
      </c>
      <c r="R689" s="714">
        <v>48.9</v>
      </c>
      <c r="S689" s="714">
        <v>10374</v>
      </c>
    </row>
    <row r="690" spans="1:19">
      <c r="A690" s="721" t="s">
        <v>607</v>
      </c>
      <c r="B690" s="714">
        <v>2008</v>
      </c>
      <c r="D690" s="722" t="s">
        <v>606</v>
      </c>
      <c r="E690" s="715" t="s">
        <v>303</v>
      </c>
      <c r="F690" s="714" t="s">
        <v>705</v>
      </c>
      <c r="G690" s="723" t="s">
        <v>1583</v>
      </c>
      <c r="H690" s="714" t="s">
        <v>1584</v>
      </c>
      <c r="I690" s="714" t="s">
        <v>402</v>
      </c>
      <c r="J690" s="724">
        <v>1</v>
      </c>
      <c r="K690" s="725">
        <v>13.873252224441618</v>
      </c>
      <c r="L690" s="725">
        <v>1</v>
      </c>
      <c r="M690" s="726">
        <f t="shared" si="20"/>
        <v>13.873252224441618</v>
      </c>
      <c r="N690" s="727">
        <f t="shared" si="21"/>
        <v>13.873252224441618</v>
      </c>
      <c r="O690" s="714" t="s">
        <v>498</v>
      </c>
      <c r="P690" s="721" t="s">
        <v>1585</v>
      </c>
      <c r="R690" s="714">
        <v>48.9</v>
      </c>
      <c r="S690" s="714">
        <v>10374</v>
      </c>
    </row>
    <row r="691" spans="1:19">
      <c r="A691" s="721" t="s">
        <v>607</v>
      </c>
      <c r="B691" s="714">
        <v>2008</v>
      </c>
      <c r="D691" s="722" t="s">
        <v>607</v>
      </c>
      <c r="E691" s="722" t="s">
        <v>1499</v>
      </c>
      <c r="F691" s="714" t="s">
        <v>705</v>
      </c>
      <c r="G691" s="723" t="s">
        <v>1583</v>
      </c>
      <c r="H691" s="714" t="s">
        <v>1584</v>
      </c>
      <c r="I691" s="714" t="s">
        <v>1484</v>
      </c>
      <c r="J691" s="724">
        <v>2</v>
      </c>
      <c r="K691" s="725">
        <v>3.2685672780098054</v>
      </c>
      <c r="L691" s="725">
        <v>1</v>
      </c>
      <c r="M691" s="726">
        <f t="shared" si="20"/>
        <v>3.2685672780098054</v>
      </c>
      <c r="N691" s="727">
        <f t="shared" si="21"/>
        <v>1.6342836390049027</v>
      </c>
      <c r="O691" s="714" t="s">
        <v>498</v>
      </c>
      <c r="P691" s="721" t="s">
        <v>1585</v>
      </c>
      <c r="R691" s="714">
        <v>48.9</v>
      </c>
      <c r="S691" s="714">
        <v>10374</v>
      </c>
    </row>
    <row r="692" spans="1:19">
      <c r="A692" s="721" t="s">
        <v>607</v>
      </c>
      <c r="B692" s="714">
        <v>2008</v>
      </c>
      <c r="D692" s="722" t="s">
        <v>1586</v>
      </c>
      <c r="E692" s="722" t="s">
        <v>1515</v>
      </c>
      <c r="F692" s="714" t="s">
        <v>705</v>
      </c>
      <c r="G692" s="723" t="s">
        <v>1583</v>
      </c>
      <c r="H692" s="714" t="s">
        <v>1584</v>
      </c>
      <c r="I692" s="714" t="s">
        <v>1484</v>
      </c>
      <c r="J692" s="724">
        <v>1</v>
      </c>
      <c r="K692" s="725">
        <v>2.5603777011076807</v>
      </c>
      <c r="L692" s="725">
        <v>1</v>
      </c>
      <c r="M692" s="726">
        <f t="shared" si="20"/>
        <v>2.5603777011076807</v>
      </c>
      <c r="N692" s="727">
        <f t="shared" si="21"/>
        <v>2.5603777011076807</v>
      </c>
      <c r="O692" s="714" t="s">
        <v>498</v>
      </c>
      <c r="P692" s="721" t="s">
        <v>1585</v>
      </c>
      <c r="R692" s="714">
        <v>48.9</v>
      </c>
      <c r="S692" s="714">
        <v>10374</v>
      </c>
    </row>
    <row r="693" spans="1:19">
      <c r="A693" s="721" t="s">
        <v>607</v>
      </c>
      <c r="B693" s="714">
        <v>2008</v>
      </c>
      <c r="D693" s="722" t="s">
        <v>606</v>
      </c>
      <c r="E693" s="715" t="s">
        <v>303</v>
      </c>
      <c r="F693" s="714" t="s">
        <v>705</v>
      </c>
      <c r="G693" s="723" t="s">
        <v>1583</v>
      </c>
      <c r="H693" s="714" t="s">
        <v>1584</v>
      </c>
      <c r="I693" s="714" t="s">
        <v>402</v>
      </c>
      <c r="J693" s="724">
        <v>1</v>
      </c>
      <c r="K693" s="725">
        <v>12.093698928636281</v>
      </c>
      <c r="L693" s="725">
        <v>1</v>
      </c>
      <c r="M693" s="726">
        <f t="shared" si="20"/>
        <v>12.093698928636281</v>
      </c>
      <c r="N693" s="727">
        <f t="shared" si="21"/>
        <v>12.093698928636281</v>
      </c>
      <c r="O693" s="714" t="s">
        <v>498</v>
      </c>
      <c r="P693" s="721" t="s">
        <v>1585</v>
      </c>
      <c r="R693" s="714">
        <v>48.9</v>
      </c>
      <c r="S693" s="714">
        <v>10374</v>
      </c>
    </row>
    <row r="694" spans="1:19">
      <c r="A694" s="721" t="s">
        <v>607</v>
      </c>
      <c r="B694" s="714">
        <v>2008</v>
      </c>
      <c r="D694" s="722" t="s">
        <v>607</v>
      </c>
      <c r="E694" s="722" t="s">
        <v>1487</v>
      </c>
      <c r="F694" s="714" t="s">
        <v>705</v>
      </c>
      <c r="G694" s="723" t="s">
        <v>1583</v>
      </c>
      <c r="H694" s="714" t="s">
        <v>1584</v>
      </c>
      <c r="I694" s="714" t="s">
        <v>1484</v>
      </c>
      <c r="J694" s="724">
        <v>2</v>
      </c>
      <c r="K694" s="725">
        <v>6.1739604140185218</v>
      </c>
      <c r="L694" s="725">
        <v>1</v>
      </c>
      <c r="M694" s="726">
        <f t="shared" si="20"/>
        <v>6.1739604140185218</v>
      </c>
      <c r="N694" s="727">
        <f t="shared" si="21"/>
        <v>3.0869802070092609</v>
      </c>
      <c r="O694" s="714" t="s">
        <v>498</v>
      </c>
      <c r="P694" s="721" t="s">
        <v>1585</v>
      </c>
      <c r="R694" s="714">
        <v>48.9</v>
      </c>
      <c r="S694" s="714">
        <v>10374</v>
      </c>
    </row>
    <row r="695" spans="1:19">
      <c r="A695" s="721" t="s">
        <v>607</v>
      </c>
      <c r="B695" s="714">
        <v>2008</v>
      </c>
      <c r="D695" s="722" t="s">
        <v>606</v>
      </c>
      <c r="E695" s="715" t="s">
        <v>303</v>
      </c>
      <c r="F695" s="714" t="s">
        <v>705</v>
      </c>
      <c r="G695" s="723" t="s">
        <v>1583</v>
      </c>
      <c r="H695" s="714" t="s">
        <v>1584</v>
      </c>
      <c r="I695" s="714" t="s">
        <v>402</v>
      </c>
      <c r="J695" s="724">
        <v>1</v>
      </c>
      <c r="K695" s="725">
        <v>12.823678954058471</v>
      </c>
      <c r="L695" s="725">
        <v>1</v>
      </c>
      <c r="M695" s="726">
        <f t="shared" si="20"/>
        <v>12.823678954058471</v>
      </c>
      <c r="N695" s="727">
        <f t="shared" si="21"/>
        <v>12.823678954058471</v>
      </c>
      <c r="O695" s="714" t="s">
        <v>498</v>
      </c>
      <c r="P695" s="721" t="s">
        <v>1585</v>
      </c>
      <c r="R695" s="714">
        <v>48.9</v>
      </c>
      <c r="S695" s="714">
        <v>10374</v>
      </c>
    </row>
    <row r="696" spans="1:19">
      <c r="A696" s="721" t="s">
        <v>607</v>
      </c>
      <c r="B696" s="714">
        <v>2008</v>
      </c>
      <c r="D696" s="722" t="s">
        <v>606</v>
      </c>
      <c r="E696" s="715" t="s">
        <v>303</v>
      </c>
      <c r="F696" s="714" t="s">
        <v>705</v>
      </c>
      <c r="G696" s="723" t="s">
        <v>1583</v>
      </c>
      <c r="H696" s="714" t="s">
        <v>1584</v>
      </c>
      <c r="I696" s="714" t="s">
        <v>402</v>
      </c>
      <c r="J696" s="724">
        <v>1</v>
      </c>
      <c r="K696" s="725">
        <v>13.882331577991646</v>
      </c>
      <c r="L696" s="725">
        <v>1</v>
      </c>
      <c r="M696" s="726">
        <f t="shared" si="20"/>
        <v>13.882331577991646</v>
      </c>
      <c r="N696" s="727">
        <f t="shared" si="21"/>
        <v>13.882331577991646</v>
      </c>
      <c r="O696" s="714" t="s">
        <v>498</v>
      </c>
      <c r="P696" s="721" t="s">
        <v>1585</v>
      </c>
      <c r="R696" s="714">
        <v>48.9</v>
      </c>
      <c r="S696" s="714">
        <v>10374</v>
      </c>
    </row>
    <row r="697" spans="1:19">
      <c r="A697" s="721" t="s">
        <v>607</v>
      </c>
      <c r="B697" s="714">
        <v>2008</v>
      </c>
      <c r="D697" s="722" t="s">
        <v>607</v>
      </c>
      <c r="E697" s="722" t="s">
        <v>1499</v>
      </c>
      <c r="F697" s="714" t="s">
        <v>705</v>
      </c>
      <c r="G697" s="723" t="s">
        <v>1583</v>
      </c>
      <c r="H697" s="714" t="s">
        <v>1584</v>
      </c>
      <c r="I697" s="714" t="s">
        <v>1484</v>
      </c>
      <c r="J697" s="724">
        <v>1</v>
      </c>
      <c r="K697" s="725">
        <v>3.2685672780098054</v>
      </c>
      <c r="L697" s="725">
        <v>1</v>
      </c>
      <c r="M697" s="726">
        <f t="shared" si="20"/>
        <v>3.2685672780098054</v>
      </c>
      <c r="N697" s="727">
        <f t="shared" si="21"/>
        <v>3.2685672780098054</v>
      </c>
      <c r="O697" s="714" t="s">
        <v>498</v>
      </c>
      <c r="P697" s="721" t="s">
        <v>1585</v>
      </c>
      <c r="R697" s="714">
        <v>48.9</v>
      </c>
      <c r="S697" s="714">
        <v>10374</v>
      </c>
    </row>
    <row r="698" spans="1:19">
      <c r="A698" s="721" t="s">
        <v>607</v>
      </c>
      <c r="B698" s="714">
        <v>2008</v>
      </c>
      <c r="D698" s="722" t="s">
        <v>606</v>
      </c>
      <c r="E698" s="715" t="s">
        <v>303</v>
      </c>
      <c r="F698" s="714" t="s">
        <v>705</v>
      </c>
      <c r="G698" s="723" t="s">
        <v>1583</v>
      </c>
      <c r="H698" s="714" t="s">
        <v>1584</v>
      </c>
      <c r="I698" s="714" t="s">
        <v>402</v>
      </c>
      <c r="J698" s="724">
        <v>1</v>
      </c>
      <c r="K698" s="725">
        <v>11.122208098783366</v>
      </c>
      <c r="L698" s="725">
        <v>1</v>
      </c>
      <c r="M698" s="726">
        <f t="shared" si="20"/>
        <v>11.122208098783366</v>
      </c>
      <c r="N698" s="727">
        <f t="shared" si="21"/>
        <v>11.122208098783366</v>
      </c>
      <c r="O698" s="714" t="s">
        <v>498</v>
      </c>
      <c r="P698" s="721" t="s">
        <v>1585</v>
      </c>
      <c r="R698" s="714">
        <v>48.9</v>
      </c>
      <c r="S698" s="714">
        <v>10374</v>
      </c>
    </row>
    <row r="699" spans="1:19">
      <c r="A699" s="721" t="s">
        <v>607</v>
      </c>
      <c r="B699" s="714">
        <v>2008</v>
      </c>
      <c r="D699" s="722" t="s">
        <v>607</v>
      </c>
      <c r="E699" s="722" t="s">
        <v>1499</v>
      </c>
      <c r="F699" s="714" t="s">
        <v>705</v>
      </c>
      <c r="G699" s="723" t="s">
        <v>1583</v>
      </c>
      <c r="H699" s="714" t="s">
        <v>1584</v>
      </c>
      <c r="I699" s="714" t="s">
        <v>1484</v>
      </c>
      <c r="J699" s="724">
        <v>2</v>
      </c>
      <c r="K699" s="725">
        <v>3.2685672780098054</v>
      </c>
      <c r="L699" s="725">
        <v>1</v>
      </c>
      <c r="M699" s="726">
        <f t="shared" si="20"/>
        <v>3.2685672780098054</v>
      </c>
      <c r="N699" s="727">
        <f t="shared" si="21"/>
        <v>1.6342836390049027</v>
      </c>
      <c r="O699" s="714" t="s">
        <v>498</v>
      </c>
      <c r="P699" s="721" t="s">
        <v>1585</v>
      </c>
      <c r="R699" s="714">
        <v>48.9</v>
      </c>
      <c r="S699" s="714">
        <v>10374</v>
      </c>
    </row>
    <row r="700" spans="1:19">
      <c r="A700" s="721" t="s">
        <v>607</v>
      </c>
      <c r="B700" s="714">
        <v>2008</v>
      </c>
      <c r="D700" s="722" t="s">
        <v>606</v>
      </c>
      <c r="E700" s="715" t="s">
        <v>303</v>
      </c>
      <c r="F700" s="714" t="s">
        <v>705</v>
      </c>
      <c r="G700" s="723" t="s">
        <v>1583</v>
      </c>
      <c r="H700" s="714" t="s">
        <v>1584</v>
      </c>
      <c r="I700" s="714" t="s">
        <v>402</v>
      </c>
      <c r="J700" s="724">
        <v>1</v>
      </c>
      <c r="K700" s="725">
        <v>12.823678954058471</v>
      </c>
      <c r="L700" s="725">
        <v>1</v>
      </c>
      <c r="M700" s="726">
        <f t="shared" si="20"/>
        <v>12.823678954058471</v>
      </c>
      <c r="N700" s="727">
        <f t="shared" si="21"/>
        <v>12.823678954058471</v>
      </c>
      <c r="O700" s="714" t="s">
        <v>498</v>
      </c>
      <c r="P700" s="721" t="s">
        <v>1585</v>
      </c>
      <c r="R700" s="714">
        <v>48.9</v>
      </c>
      <c r="S700" s="714">
        <v>10374</v>
      </c>
    </row>
    <row r="701" spans="1:19">
      <c r="A701" s="721" t="s">
        <v>607</v>
      </c>
      <c r="B701" s="714">
        <v>2008</v>
      </c>
      <c r="D701" s="722" t="s">
        <v>1587</v>
      </c>
      <c r="E701" s="722" t="s">
        <v>1489</v>
      </c>
      <c r="F701" s="714" t="s">
        <v>705</v>
      </c>
      <c r="G701" s="723" t="s">
        <v>1583</v>
      </c>
      <c r="H701" s="714" t="s">
        <v>1584</v>
      </c>
      <c r="I701" s="714" t="s">
        <v>1484</v>
      </c>
      <c r="J701" s="724">
        <v>1</v>
      </c>
      <c r="K701" s="725">
        <v>6.1576175776284723</v>
      </c>
      <c r="L701" s="725">
        <v>1</v>
      </c>
      <c r="M701" s="726">
        <f t="shared" si="20"/>
        <v>6.1576175776284723</v>
      </c>
      <c r="N701" s="727">
        <f t="shared" si="21"/>
        <v>6.1576175776284723</v>
      </c>
      <c r="O701" s="714" t="s">
        <v>498</v>
      </c>
      <c r="P701" s="721" t="s">
        <v>1585</v>
      </c>
      <c r="R701" s="714">
        <v>48.9</v>
      </c>
      <c r="S701" s="714">
        <v>10374</v>
      </c>
    </row>
    <row r="702" spans="1:19">
      <c r="A702" s="721" t="s">
        <v>607</v>
      </c>
      <c r="B702" s="714">
        <v>2008</v>
      </c>
      <c r="D702" s="722" t="s">
        <v>606</v>
      </c>
      <c r="E702" s="715" t="s">
        <v>303</v>
      </c>
      <c r="F702" s="714" t="s">
        <v>705</v>
      </c>
      <c r="G702" s="723" t="s">
        <v>1583</v>
      </c>
      <c r="H702" s="714" t="s">
        <v>1584</v>
      </c>
      <c r="I702" s="714" t="s">
        <v>402</v>
      </c>
      <c r="J702" s="724">
        <v>1</v>
      </c>
      <c r="K702" s="725">
        <v>11.62702015616488</v>
      </c>
      <c r="L702" s="725">
        <v>1</v>
      </c>
      <c r="M702" s="726">
        <f t="shared" si="20"/>
        <v>11.62702015616488</v>
      </c>
      <c r="N702" s="727">
        <f t="shared" si="21"/>
        <v>11.62702015616488</v>
      </c>
      <c r="O702" s="714" t="s">
        <v>498</v>
      </c>
      <c r="P702" s="721" t="s">
        <v>1585</v>
      </c>
      <c r="R702" s="714">
        <v>48.9</v>
      </c>
      <c r="S702" s="714">
        <v>10374</v>
      </c>
    </row>
    <row r="703" spans="1:19">
      <c r="A703" s="721" t="s">
        <v>607</v>
      </c>
      <c r="B703" s="714">
        <v>2008</v>
      </c>
      <c r="D703" s="722" t="s">
        <v>607</v>
      </c>
      <c r="E703" s="722" t="s">
        <v>1499</v>
      </c>
      <c r="F703" s="714" t="s">
        <v>705</v>
      </c>
      <c r="G703" s="723" t="s">
        <v>1583</v>
      </c>
      <c r="H703" s="714" t="s">
        <v>1584</v>
      </c>
      <c r="I703" s="714" t="s">
        <v>1484</v>
      </c>
      <c r="J703" s="724">
        <v>10</v>
      </c>
      <c r="K703" s="725">
        <v>27.494098420192479</v>
      </c>
      <c r="L703" s="725">
        <v>1</v>
      </c>
      <c r="M703" s="726">
        <f t="shared" si="20"/>
        <v>27.494098420192479</v>
      </c>
      <c r="N703" s="727">
        <f t="shared" si="21"/>
        <v>2.7494098420192481</v>
      </c>
      <c r="O703" s="714" t="s">
        <v>498</v>
      </c>
      <c r="P703" s="721" t="s">
        <v>1585</v>
      </c>
      <c r="R703" s="714">
        <v>48.9</v>
      </c>
      <c r="S703" s="714">
        <v>10374</v>
      </c>
    </row>
    <row r="704" spans="1:19">
      <c r="A704" s="721" t="s">
        <v>607</v>
      </c>
      <c r="B704" s="714">
        <v>2008</v>
      </c>
      <c r="D704" s="722" t="s">
        <v>606</v>
      </c>
      <c r="E704" s="715" t="s">
        <v>303</v>
      </c>
      <c r="F704" s="714" t="s">
        <v>705</v>
      </c>
      <c r="G704" s="723" t="s">
        <v>1583</v>
      </c>
      <c r="H704" s="714" t="s">
        <v>1584</v>
      </c>
      <c r="I704" s="714" t="s">
        <v>402</v>
      </c>
      <c r="J704" s="724">
        <v>1</v>
      </c>
      <c r="K704" s="725">
        <v>12.665698202287997</v>
      </c>
      <c r="L704" s="725">
        <v>1</v>
      </c>
      <c r="M704" s="726">
        <f t="shared" si="20"/>
        <v>12.665698202287997</v>
      </c>
      <c r="N704" s="727">
        <f t="shared" si="21"/>
        <v>12.665698202287997</v>
      </c>
      <c r="O704" s="714" t="s">
        <v>498</v>
      </c>
      <c r="P704" s="721" t="s">
        <v>1585</v>
      </c>
      <c r="R704" s="714">
        <v>48.9</v>
      </c>
      <c r="S704" s="714">
        <v>10374</v>
      </c>
    </row>
    <row r="705" spans="1:19">
      <c r="A705" s="721" t="s">
        <v>607</v>
      </c>
      <c r="B705" s="714">
        <v>2008</v>
      </c>
      <c r="D705" s="722" t="s">
        <v>607</v>
      </c>
      <c r="E705" s="722" t="s">
        <v>1499</v>
      </c>
      <c r="F705" s="714" t="s">
        <v>705</v>
      </c>
      <c r="G705" s="723" t="s">
        <v>1583</v>
      </c>
      <c r="H705" s="714" t="s">
        <v>1584</v>
      </c>
      <c r="I705" s="714" t="s">
        <v>1484</v>
      </c>
      <c r="J705" s="724">
        <v>1</v>
      </c>
      <c r="K705" s="725">
        <v>2.8599963682585798</v>
      </c>
      <c r="L705" s="725">
        <v>1</v>
      </c>
      <c r="M705" s="726">
        <f t="shared" si="20"/>
        <v>2.8599963682585798</v>
      </c>
      <c r="N705" s="727">
        <f t="shared" si="21"/>
        <v>2.8599963682585798</v>
      </c>
      <c r="O705" s="714" t="s">
        <v>498</v>
      </c>
      <c r="P705" s="721" t="s">
        <v>1585</v>
      </c>
      <c r="R705" s="714">
        <v>48.9</v>
      </c>
      <c r="S705" s="714">
        <v>10374</v>
      </c>
    </row>
    <row r="706" spans="1:19">
      <c r="A706" s="721" t="s">
        <v>607</v>
      </c>
      <c r="B706" s="714">
        <v>2008</v>
      </c>
      <c r="D706" s="722" t="s">
        <v>606</v>
      </c>
      <c r="E706" s="715" t="s">
        <v>303</v>
      </c>
      <c r="F706" s="714" t="s">
        <v>705</v>
      </c>
      <c r="G706" s="723" t="s">
        <v>1583</v>
      </c>
      <c r="H706" s="714" t="s">
        <v>1584</v>
      </c>
      <c r="I706" s="714" t="s">
        <v>402</v>
      </c>
      <c r="J706" s="724">
        <v>1</v>
      </c>
      <c r="K706" s="725">
        <v>10.867986199382603</v>
      </c>
      <c r="L706" s="725">
        <v>1</v>
      </c>
      <c r="M706" s="726">
        <f t="shared" si="20"/>
        <v>10.867986199382603</v>
      </c>
      <c r="N706" s="727">
        <f t="shared" si="21"/>
        <v>10.867986199382603</v>
      </c>
      <c r="O706" s="714" t="s">
        <v>498</v>
      </c>
      <c r="P706" s="721" t="s">
        <v>1585</v>
      </c>
      <c r="R706" s="714">
        <v>48.9</v>
      </c>
      <c r="S706" s="714">
        <v>10374</v>
      </c>
    </row>
    <row r="707" spans="1:19">
      <c r="A707" s="721" t="s">
        <v>607</v>
      </c>
      <c r="B707" s="714">
        <v>2008</v>
      </c>
      <c r="D707" s="722" t="s">
        <v>607</v>
      </c>
      <c r="E707" s="722" t="s">
        <v>1499</v>
      </c>
      <c r="F707" s="714" t="s">
        <v>705</v>
      </c>
      <c r="G707" s="723" t="s">
        <v>1583</v>
      </c>
      <c r="H707" s="714" t="s">
        <v>1584</v>
      </c>
      <c r="I707" s="714" t="s">
        <v>1484</v>
      </c>
      <c r="J707" s="724">
        <v>1</v>
      </c>
      <c r="K707" s="725">
        <v>2.7147267114581441</v>
      </c>
      <c r="L707" s="725">
        <v>1</v>
      </c>
      <c r="M707" s="726">
        <f t="shared" si="20"/>
        <v>2.7147267114581441</v>
      </c>
      <c r="N707" s="727">
        <f t="shared" si="21"/>
        <v>2.7147267114581441</v>
      </c>
      <c r="O707" s="714" t="s">
        <v>498</v>
      </c>
      <c r="P707" s="721" t="s">
        <v>1585</v>
      </c>
      <c r="R707" s="714">
        <v>48.9</v>
      </c>
      <c r="S707" s="714">
        <v>10374</v>
      </c>
    </row>
    <row r="708" spans="1:19">
      <c r="A708" s="721" t="s">
        <v>607</v>
      </c>
      <c r="B708" s="714">
        <v>2008</v>
      </c>
      <c r="D708" s="722" t="s">
        <v>607</v>
      </c>
      <c r="E708" s="722" t="s">
        <v>1499</v>
      </c>
      <c r="F708" s="714" t="s">
        <v>705</v>
      </c>
      <c r="G708" s="723" t="s">
        <v>1583</v>
      </c>
      <c r="H708" s="714" t="s">
        <v>1584</v>
      </c>
      <c r="I708" s="714" t="s">
        <v>1484</v>
      </c>
      <c r="J708" s="724">
        <v>10</v>
      </c>
      <c r="K708" s="725">
        <v>27.969856546213908</v>
      </c>
      <c r="L708" s="725">
        <v>1</v>
      </c>
      <c r="M708" s="726">
        <f t="shared" ref="M708:M771" si="22">+K708/L708</f>
        <v>27.969856546213908</v>
      </c>
      <c r="N708" s="727">
        <f t="shared" ref="N708:N771" si="23">+M708/J708</f>
        <v>2.7969856546213907</v>
      </c>
      <c r="O708" s="714" t="s">
        <v>498</v>
      </c>
      <c r="P708" s="721" t="s">
        <v>1585</v>
      </c>
      <c r="R708" s="714">
        <v>48.9</v>
      </c>
      <c r="S708" s="714">
        <v>10374</v>
      </c>
    </row>
    <row r="709" spans="1:19">
      <c r="A709" s="721" t="s">
        <v>607</v>
      </c>
      <c r="B709" s="714">
        <v>2008</v>
      </c>
      <c r="D709" s="722" t="s">
        <v>606</v>
      </c>
      <c r="E709" s="715" t="s">
        <v>303</v>
      </c>
      <c r="F709" s="714" t="s">
        <v>705</v>
      </c>
      <c r="G709" s="723" t="s">
        <v>1583</v>
      </c>
      <c r="H709" s="714" t="s">
        <v>1584</v>
      </c>
      <c r="I709" s="714" t="s">
        <v>402</v>
      </c>
      <c r="J709" s="724">
        <v>1</v>
      </c>
      <c r="K709" s="725">
        <v>13.809696749591428</v>
      </c>
      <c r="L709" s="725">
        <v>1</v>
      </c>
      <c r="M709" s="726">
        <f t="shared" si="22"/>
        <v>13.809696749591428</v>
      </c>
      <c r="N709" s="727">
        <f t="shared" si="23"/>
        <v>13.809696749591428</v>
      </c>
      <c r="O709" s="714" t="s">
        <v>498</v>
      </c>
      <c r="P709" s="721" t="s">
        <v>1585</v>
      </c>
      <c r="R709" s="714">
        <v>48.9</v>
      </c>
      <c r="S709" s="714">
        <v>10374</v>
      </c>
    </row>
    <row r="710" spans="1:19">
      <c r="A710" s="721" t="s">
        <v>607</v>
      </c>
      <c r="B710" s="714">
        <v>2008</v>
      </c>
      <c r="D710" s="722" t="s">
        <v>607</v>
      </c>
      <c r="E710" s="722" t="s">
        <v>1486</v>
      </c>
      <c r="F710" s="714" t="s">
        <v>705</v>
      </c>
      <c r="G710" s="723" t="s">
        <v>1583</v>
      </c>
      <c r="H710" s="714" t="s">
        <v>1584</v>
      </c>
      <c r="I710" s="714" t="s">
        <v>1484</v>
      </c>
      <c r="J710" s="724">
        <v>2</v>
      </c>
      <c r="K710" s="725">
        <v>6.0831668785182487</v>
      </c>
      <c r="L710" s="725">
        <v>1</v>
      </c>
      <c r="M710" s="726">
        <f t="shared" si="22"/>
        <v>6.0831668785182487</v>
      </c>
      <c r="N710" s="727">
        <f t="shared" si="23"/>
        <v>3.0415834392591243</v>
      </c>
      <c r="O710" s="714" t="s">
        <v>498</v>
      </c>
      <c r="P710" s="721" t="s">
        <v>1585</v>
      </c>
      <c r="R710" s="714">
        <v>48.9</v>
      </c>
      <c r="S710" s="714">
        <v>10374</v>
      </c>
    </row>
    <row r="711" spans="1:19">
      <c r="A711" s="721" t="s">
        <v>607</v>
      </c>
      <c r="B711" s="714">
        <v>2008</v>
      </c>
      <c r="D711" s="722" t="s">
        <v>606</v>
      </c>
      <c r="E711" s="715" t="s">
        <v>303</v>
      </c>
      <c r="F711" s="714" t="s">
        <v>705</v>
      </c>
      <c r="G711" s="723" t="s">
        <v>1583</v>
      </c>
      <c r="H711" s="714" t="s">
        <v>1584</v>
      </c>
      <c r="I711" s="714" t="s">
        <v>402</v>
      </c>
      <c r="J711" s="724">
        <v>1</v>
      </c>
      <c r="K711" s="725">
        <v>13.074269112039222</v>
      </c>
      <c r="L711" s="725">
        <v>1</v>
      </c>
      <c r="M711" s="726">
        <f t="shared" si="22"/>
        <v>13.074269112039222</v>
      </c>
      <c r="N711" s="727">
        <f t="shared" si="23"/>
        <v>13.074269112039222</v>
      </c>
      <c r="O711" s="714" t="s">
        <v>498</v>
      </c>
      <c r="P711" s="721" t="s">
        <v>1585</v>
      </c>
      <c r="R711" s="714">
        <v>48.9</v>
      </c>
      <c r="S711" s="714">
        <v>10374</v>
      </c>
    </row>
    <row r="712" spans="1:19">
      <c r="A712" s="721" t="s">
        <v>607</v>
      </c>
      <c r="B712" s="714">
        <v>2008</v>
      </c>
      <c r="D712" s="722" t="s">
        <v>607</v>
      </c>
      <c r="E712" s="722" t="s">
        <v>1499</v>
      </c>
      <c r="F712" s="714" t="s">
        <v>705</v>
      </c>
      <c r="G712" s="723" t="s">
        <v>1583</v>
      </c>
      <c r="H712" s="714" t="s">
        <v>1584</v>
      </c>
      <c r="I712" s="714" t="s">
        <v>1484</v>
      </c>
      <c r="J712" s="724">
        <v>1</v>
      </c>
      <c r="K712" s="725">
        <v>3.2685672780098054</v>
      </c>
      <c r="L712" s="725">
        <v>1</v>
      </c>
      <c r="M712" s="726">
        <f t="shared" si="22"/>
        <v>3.2685672780098054</v>
      </c>
      <c r="N712" s="727">
        <f t="shared" si="23"/>
        <v>3.2685672780098054</v>
      </c>
      <c r="O712" s="714" t="s">
        <v>498</v>
      </c>
      <c r="P712" s="721" t="s">
        <v>1585</v>
      </c>
      <c r="R712" s="714">
        <v>48.9</v>
      </c>
      <c r="S712" s="714">
        <v>10374</v>
      </c>
    </row>
    <row r="713" spans="1:19">
      <c r="A713" s="721" t="s">
        <v>607</v>
      </c>
      <c r="B713" s="714">
        <v>2008</v>
      </c>
      <c r="D713" s="722" t="s">
        <v>606</v>
      </c>
      <c r="E713" s="715" t="s">
        <v>303</v>
      </c>
      <c r="F713" s="714" t="s">
        <v>705</v>
      </c>
      <c r="G713" s="723" t="s">
        <v>1583</v>
      </c>
      <c r="H713" s="714" t="s">
        <v>1584</v>
      </c>
      <c r="I713" s="714" t="s">
        <v>402</v>
      </c>
      <c r="J713" s="724">
        <v>1</v>
      </c>
      <c r="K713" s="725">
        <v>14.408934083893225</v>
      </c>
      <c r="L713" s="725">
        <v>1</v>
      </c>
      <c r="M713" s="726">
        <f t="shared" si="22"/>
        <v>14.408934083893225</v>
      </c>
      <c r="N713" s="727">
        <f t="shared" si="23"/>
        <v>14.408934083893225</v>
      </c>
      <c r="O713" s="714" t="s">
        <v>498</v>
      </c>
      <c r="P713" s="721" t="s">
        <v>1585</v>
      </c>
      <c r="R713" s="714">
        <v>48.9</v>
      </c>
      <c r="S713" s="714">
        <v>10374</v>
      </c>
    </row>
    <row r="714" spans="1:19">
      <c r="A714" s="721" t="s">
        <v>607</v>
      </c>
      <c r="B714" s="714">
        <v>2008</v>
      </c>
      <c r="D714" s="722" t="s">
        <v>607</v>
      </c>
      <c r="E714" s="722" t="s">
        <v>1487</v>
      </c>
      <c r="F714" s="714" t="s">
        <v>705</v>
      </c>
      <c r="G714" s="723" t="s">
        <v>1583</v>
      </c>
      <c r="H714" s="714" t="s">
        <v>1584</v>
      </c>
      <c r="I714" s="714" t="s">
        <v>1484</v>
      </c>
      <c r="J714" s="724">
        <v>2</v>
      </c>
      <c r="K714" s="725">
        <v>5.6019611403668055</v>
      </c>
      <c r="L714" s="725">
        <v>1</v>
      </c>
      <c r="M714" s="726">
        <f t="shared" si="22"/>
        <v>5.6019611403668055</v>
      </c>
      <c r="N714" s="727">
        <f t="shared" si="23"/>
        <v>2.8009805701834027</v>
      </c>
      <c r="O714" s="714" t="s">
        <v>498</v>
      </c>
      <c r="P714" s="721" t="s">
        <v>1585</v>
      </c>
      <c r="R714" s="714">
        <v>48.9</v>
      </c>
      <c r="S714" s="714">
        <v>10374</v>
      </c>
    </row>
    <row r="715" spans="1:19">
      <c r="A715" s="721" t="s">
        <v>607</v>
      </c>
      <c r="B715" s="714">
        <v>2008</v>
      </c>
      <c r="D715" s="722" t="s">
        <v>606</v>
      </c>
      <c r="E715" s="715" t="s">
        <v>303</v>
      </c>
      <c r="F715" s="714" t="s">
        <v>705</v>
      </c>
      <c r="G715" s="723" t="s">
        <v>1583</v>
      </c>
      <c r="H715" s="714" t="s">
        <v>1584</v>
      </c>
      <c r="I715" s="714" t="s">
        <v>402</v>
      </c>
      <c r="J715" s="724">
        <v>1</v>
      </c>
      <c r="K715" s="725">
        <v>13.074269112039222</v>
      </c>
      <c r="L715" s="725">
        <v>1</v>
      </c>
      <c r="M715" s="726">
        <f t="shared" si="22"/>
        <v>13.074269112039222</v>
      </c>
      <c r="N715" s="727">
        <f t="shared" si="23"/>
        <v>13.074269112039222</v>
      </c>
      <c r="O715" s="714" t="s">
        <v>498</v>
      </c>
      <c r="P715" s="721" t="s">
        <v>1585</v>
      </c>
      <c r="R715" s="714">
        <v>48.9</v>
      </c>
      <c r="S715" s="714">
        <v>10374</v>
      </c>
    </row>
    <row r="716" spans="1:19">
      <c r="A716" s="721" t="s">
        <v>607</v>
      </c>
      <c r="B716" s="714">
        <v>2008</v>
      </c>
      <c r="D716" s="722" t="s">
        <v>607</v>
      </c>
      <c r="E716" s="722" t="s">
        <v>1500</v>
      </c>
      <c r="F716" s="714" t="s">
        <v>705</v>
      </c>
      <c r="G716" s="723" t="s">
        <v>1583</v>
      </c>
      <c r="H716" s="714" t="s">
        <v>1584</v>
      </c>
      <c r="I716" s="714" t="s">
        <v>1484</v>
      </c>
      <c r="J716" s="724">
        <v>2</v>
      </c>
      <c r="K716" s="725">
        <v>7.1545305974214628</v>
      </c>
      <c r="L716" s="725">
        <v>1</v>
      </c>
      <c r="M716" s="726">
        <f t="shared" si="22"/>
        <v>7.1545305974214628</v>
      </c>
      <c r="N716" s="727">
        <f t="shared" si="23"/>
        <v>3.5772652987107314</v>
      </c>
      <c r="O716" s="714" t="s">
        <v>498</v>
      </c>
      <c r="P716" s="721" t="s">
        <v>1585</v>
      </c>
      <c r="R716" s="714">
        <v>48.9</v>
      </c>
      <c r="S716" s="714">
        <v>10374</v>
      </c>
    </row>
    <row r="717" spans="1:19">
      <c r="A717" s="721" t="s">
        <v>607</v>
      </c>
      <c r="B717" s="714">
        <v>2008</v>
      </c>
      <c r="D717" s="722" t="s">
        <v>606</v>
      </c>
      <c r="E717" s="715" t="s">
        <v>303</v>
      </c>
      <c r="F717" s="714" t="s">
        <v>705</v>
      </c>
      <c r="G717" s="723" t="s">
        <v>1583</v>
      </c>
      <c r="H717" s="714" t="s">
        <v>1584</v>
      </c>
      <c r="I717" s="714" t="s">
        <v>402</v>
      </c>
      <c r="J717" s="724">
        <v>1</v>
      </c>
      <c r="K717" s="725">
        <v>12.25712729253677</v>
      </c>
      <c r="L717" s="725">
        <v>1</v>
      </c>
      <c r="M717" s="726">
        <f t="shared" si="22"/>
        <v>12.25712729253677</v>
      </c>
      <c r="N717" s="727">
        <f t="shared" si="23"/>
        <v>12.25712729253677</v>
      </c>
      <c r="O717" s="714" t="s">
        <v>498</v>
      </c>
      <c r="P717" s="721" t="s">
        <v>1585</v>
      </c>
      <c r="R717" s="714">
        <v>48.9</v>
      </c>
      <c r="S717" s="714">
        <v>10374</v>
      </c>
    </row>
    <row r="718" spans="1:19">
      <c r="A718" s="721" t="s">
        <v>607</v>
      </c>
      <c r="B718" s="714">
        <v>2008</v>
      </c>
      <c r="D718" s="722" t="s">
        <v>607</v>
      </c>
      <c r="E718" s="722" t="s">
        <v>1500</v>
      </c>
      <c r="F718" s="714" t="s">
        <v>705</v>
      </c>
      <c r="G718" s="723" t="s">
        <v>1583</v>
      </c>
      <c r="H718" s="714" t="s">
        <v>1584</v>
      </c>
      <c r="I718" s="714" t="s">
        <v>1484</v>
      </c>
      <c r="J718" s="724">
        <v>2</v>
      </c>
      <c r="K718" s="725">
        <v>5.7472307971672416</v>
      </c>
      <c r="L718" s="725">
        <v>1</v>
      </c>
      <c r="M718" s="726">
        <f t="shared" si="22"/>
        <v>5.7472307971672416</v>
      </c>
      <c r="N718" s="727">
        <f t="shared" si="23"/>
        <v>2.8736153985836208</v>
      </c>
      <c r="O718" s="714" t="s">
        <v>498</v>
      </c>
      <c r="P718" s="721" t="s">
        <v>1585</v>
      </c>
      <c r="R718" s="714">
        <v>48.9</v>
      </c>
      <c r="S718" s="714">
        <v>10374</v>
      </c>
    </row>
    <row r="719" spans="1:19">
      <c r="A719" s="721" t="s">
        <v>607</v>
      </c>
      <c r="B719" s="714">
        <v>2008</v>
      </c>
      <c r="D719" s="722" t="s">
        <v>606</v>
      </c>
      <c r="E719" s="715" t="s">
        <v>303</v>
      </c>
      <c r="F719" s="714" t="s">
        <v>705</v>
      </c>
      <c r="G719" s="723" t="s">
        <v>1583</v>
      </c>
      <c r="H719" s="714" t="s">
        <v>1584</v>
      </c>
      <c r="I719" s="714" t="s">
        <v>402</v>
      </c>
      <c r="J719" s="724">
        <v>1</v>
      </c>
      <c r="K719" s="725">
        <v>12.865443980388596</v>
      </c>
      <c r="L719" s="725">
        <v>1</v>
      </c>
      <c r="M719" s="726">
        <f t="shared" si="22"/>
        <v>12.865443980388596</v>
      </c>
      <c r="N719" s="727">
        <f t="shared" si="23"/>
        <v>12.865443980388596</v>
      </c>
      <c r="O719" s="714" t="s">
        <v>498</v>
      </c>
      <c r="P719" s="721" t="s">
        <v>1585</v>
      </c>
      <c r="R719" s="714">
        <v>48.9</v>
      </c>
      <c r="S719" s="714">
        <v>10374</v>
      </c>
    </row>
    <row r="720" spans="1:19">
      <c r="A720" s="721" t="s">
        <v>607</v>
      </c>
      <c r="B720" s="714">
        <v>2008</v>
      </c>
      <c r="D720" s="722" t="s">
        <v>607</v>
      </c>
      <c r="E720" s="722" t="s">
        <v>1499</v>
      </c>
      <c r="F720" s="714" t="s">
        <v>705</v>
      </c>
      <c r="G720" s="723" t="s">
        <v>1583</v>
      </c>
      <c r="H720" s="714" t="s">
        <v>1584</v>
      </c>
      <c r="I720" s="714" t="s">
        <v>1484</v>
      </c>
      <c r="J720" s="724">
        <v>10</v>
      </c>
      <c r="K720" s="725">
        <v>33.067005629199201</v>
      </c>
      <c r="L720" s="725">
        <v>1</v>
      </c>
      <c r="M720" s="726">
        <f t="shared" si="22"/>
        <v>33.067005629199201</v>
      </c>
      <c r="N720" s="727">
        <f t="shared" si="23"/>
        <v>3.3067005629199202</v>
      </c>
      <c r="O720" s="714" t="s">
        <v>498</v>
      </c>
      <c r="P720" s="721" t="s">
        <v>1585</v>
      </c>
      <c r="R720" s="714">
        <v>48.9</v>
      </c>
      <c r="S720" s="714">
        <v>10374</v>
      </c>
    </row>
    <row r="721" spans="1:19">
      <c r="A721" s="721" t="s">
        <v>607</v>
      </c>
      <c r="B721" s="714">
        <v>2008</v>
      </c>
      <c r="D721" s="722" t="s">
        <v>606</v>
      </c>
      <c r="E721" s="715" t="s">
        <v>303</v>
      </c>
      <c r="F721" s="714" t="s">
        <v>705</v>
      </c>
      <c r="G721" s="723" t="s">
        <v>1583</v>
      </c>
      <c r="H721" s="714" t="s">
        <v>1584</v>
      </c>
      <c r="I721" s="714" t="s">
        <v>402</v>
      </c>
      <c r="J721" s="724">
        <v>1</v>
      </c>
      <c r="K721" s="725">
        <v>11.621572544034864</v>
      </c>
      <c r="L721" s="725">
        <v>1</v>
      </c>
      <c r="M721" s="726">
        <f t="shared" si="22"/>
        <v>11.621572544034864</v>
      </c>
      <c r="N721" s="727">
        <f t="shared" si="23"/>
        <v>11.621572544034864</v>
      </c>
      <c r="O721" s="714" t="s">
        <v>498</v>
      </c>
      <c r="P721" s="721" t="s">
        <v>1585</v>
      </c>
      <c r="R721" s="714">
        <v>48.9</v>
      </c>
      <c r="S721" s="714">
        <v>10374</v>
      </c>
    </row>
    <row r="722" spans="1:19">
      <c r="A722" s="721" t="s">
        <v>607</v>
      </c>
      <c r="B722" s="714">
        <v>2008</v>
      </c>
      <c r="D722" s="722" t="s">
        <v>607</v>
      </c>
      <c r="E722" s="722" t="s">
        <v>1499</v>
      </c>
      <c r="F722" s="714" t="s">
        <v>705</v>
      </c>
      <c r="G722" s="723" t="s">
        <v>1583</v>
      </c>
      <c r="H722" s="714" t="s">
        <v>1584</v>
      </c>
      <c r="I722" s="714" t="s">
        <v>1484</v>
      </c>
      <c r="J722" s="724">
        <v>10</v>
      </c>
      <c r="K722" s="725">
        <v>25.059015798075176</v>
      </c>
      <c r="L722" s="725">
        <v>1</v>
      </c>
      <c r="M722" s="726">
        <f t="shared" si="22"/>
        <v>25.059015798075176</v>
      </c>
      <c r="N722" s="727">
        <f t="shared" si="23"/>
        <v>2.5059015798075177</v>
      </c>
      <c r="O722" s="714" t="s">
        <v>498</v>
      </c>
      <c r="P722" s="721" t="s">
        <v>1585</v>
      </c>
      <c r="R722" s="714">
        <v>48.9</v>
      </c>
      <c r="S722" s="714">
        <v>10374</v>
      </c>
    </row>
    <row r="723" spans="1:19">
      <c r="A723" s="721" t="s">
        <v>607</v>
      </c>
      <c r="B723" s="714">
        <v>2008</v>
      </c>
      <c r="D723" s="722" t="s">
        <v>606</v>
      </c>
      <c r="E723" s="715" t="s">
        <v>303</v>
      </c>
      <c r="F723" s="714" t="s">
        <v>705</v>
      </c>
      <c r="G723" s="723" t="s">
        <v>1583</v>
      </c>
      <c r="H723" s="714" t="s">
        <v>1584</v>
      </c>
      <c r="I723" s="714" t="s">
        <v>402</v>
      </c>
      <c r="J723" s="724">
        <v>1</v>
      </c>
      <c r="K723" s="725">
        <v>11.62702015616488</v>
      </c>
      <c r="L723" s="725">
        <v>1</v>
      </c>
      <c r="M723" s="726">
        <f t="shared" si="22"/>
        <v>11.62702015616488</v>
      </c>
      <c r="N723" s="727">
        <f t="shared" si="23"/>
        <v>11.62702015616488</v>
      </c>
      <c r="O723" s="714" t="s">
        <v>498</v>
      </c>
      <c r="P723" s="721" t="s">
        <v>1585</v>
      </c>
      <c r="R723" s="714">
        <v>48.9</v>
      </c>
      <c r="S723" s="714">
        <v>10374</v>
      </c>
    </row>
    <row r="724" spans="1:19">
      <c r="A724" s="721" t="s">
        <v>607</v>
      </c>
      <c r="B724" s="714">
        <v>2008</v>
      </c>
      <c r="D724" s="722" t="s">
        <v>607</v>
      </c>
      <c r="E724" s="722" t="s">
        <v>1487</v>
      </c>
      <c r="F724" s="714" t="s">
        <v>705</v>
      </c>
      <c r="G724" s="723" t="s">
        <v>1583</v>
      </c>
      <c r="H724" s="714" t="s">
        <v>1584</v>
      </c>
      <c r="I724" s="714" t="s">
        <v>1484</v>
      </c>
      <c r="J724" s="724">
        <v>2</v>
      </c>
      <c r="K724" s="725">
        <v>4.5614672235336844</v>
      </c>
      <c r="L724" s="725">
        <v>1</v>
      </c>
      <c r="M724" s="726">
        <f t="shared" si="22"/>
        <v>4.5614672235336844</v>
      </c>
      <c r="N724" s="727">
        <f t="shared" si="23"/>
        <v>2.2807336117668422</v>
      </c>
      <c r="O724" s="714" t="s">
        <v>498</v>
      </c>
      <c r="P724" s="721" t="s">
        <v>1585</v>
      </c>
      <c r="R724" s="714">
        <v>48.9</v>
      </c>
      <c r="S724" s="714">
        <v>10374</v>
      </c>
    </row>
    <row r="725" spans="1:19">
      <c r="A725" s="721" t="s">
        <v>607</v>
      </c>
      <c r="B725" s="714">
        <v>2008</v>
      </c>
      <c r="D725" s="722" t="s">
        <v>606</v>
      </c>
      <c r="E725" s="715" t="s">
        <v>303</v>
      </c>
      <c r="F725" s="714" t="s">
        <v>705</v>
      </c>
      <c r="G725" s="723" t="s">
        <v>1583</v>
      </c>
      <c r="H725" s="714" t="s">
        <v>1584</v>
      </c>
      <c r="I725" s="714" t="s">
        <v>402</v>
      </c>
      <c r="J725" s="724">
        <v>1</v>
      </c>
      <c r="K725" s="725">
        <v>12.090067187216269</v>
      </c>
      <c r="L725" s="725">
        <v>1</v>
      </c>
      <c r="M725" s="726">
        <f t="shared" si="22"/>
        <v>12.090067187216269</v>
      </c>
      <c r="N725" s="727">
        <f t="shared" si="23"/>
        <v>12.090067187216269</v>
      </c>
      <c r="O725" s="714" t="s">
        <v>498</v>
      </c>
      <c r="P725" s="721" t="s">
        <v>1585</v>
      </c>
      <c r="R725" s="714">
        <v>48.9</v>
      </c>
      <c r="S725" s="714">
        <v>10374</v>
      </c>
    </row>
    <row r="726" spans="1:19">
      <c r="A726" s="721" t="s">
        <v>607</v>
      </c>
      <c r="B726" s="714">
        <v>2008</v>
      </c>
      <c r="D726" s="722" t="s">
        <v>607</v>
      </c>
      <c r="E726" s="722" t="s">
        <v>1486</v>
      </c>
      <c r="F726" s="714" t="s">
        <v>705</v>
      </c>
      <c r="G726" s="723" t="s">
        <v>1583</v>
      </c>
      <c r="H726" s="714" t="s">
        <v>1584</v>
      </c>
      <c r="I726" s="714" t="s">
        <v>1484</v>
      </c>
      <c r="J726" s="724">
        <v>2</v>
      </c>
      <c r="K726" s="725">
        <v>7.1781369166515336</v>
      </c>
      <c r="L726" s="725">
        <v>1</v>
      </c>
      <c r="M726" s="726">
        <f t="shared" si="22"/>
        <v>7.1781369166515336</v>
      </c>
      <c r="N726" s="727">
        <f t="shared" si="23"/>
        <v>3.5890684583257668</v>
      </c>
      <c r="O726" s="714" t="s">
        <v>498</v>
      </c>
      <c r="P726" s="721" t="s">
        <v>1585</v>
      </c>
      <c r="R726" s="714">
        <v>48.9</v>
      </c>
      <c r="S726" s="714">
        <v>10374</v>
      </c>
    </row>
    <row r="727" spans="1:19">
      <c r="A727" s="721" t="s">
        <v>607</v>
      </c>
      <c r="B727" s="714">
        <v>2008</v>
      </c>
      <c r="D727" s="722" t="s">
        <v>606</v>
      </c>
      <c r="E727" s="715" t="s">
        <v>303</v>
      </c>
      <c r="F727" s="714" t="s">
        <v>705</v>
      </c>
      <c r="G727" s="723" t="s">
        <v>1583</v>
      </c>
      <c r="H727" s="714" t="s">
        <v>1584</v>
      </c>
      <c r="I727" s="714" t="s">
        <v>402</v>
      </c>
      <c r="J727" s="724">
        <v>1</v>
      </c>
      <c r="K727" s="725">
        <v>12.090067187216269</v>
      </c>
      <c r="L727" s="725">
        <v>1</v>
      </c>
      <c r="M727" s="726">
        <f t="shared" si="22"/>
        <v>12.090067187216269</v>
      </c>
      <c r="N727" s="727">
        <f t="shared" si="23"/>
        <v>12.090067187216269</v>
      </c>
      <c r="O727" s="714" t="s">
        <v>498</v>
      </c>
      <c r="P727" s="721" t="s">
        <v>1585</v>
      </c>
      <c r="R727" s="714">
        <v>48.9</v>
      </c>
      <c r="S727" s="714">
        <v>10374</v>
      </c>
    </row>
    <row r="728" spans="1:19">
      <c r="A728" s="721" t="s">
        <v>607</v>
      </c>
      <c r="B728" s="714">
        <v>2008</v>
      </c>
      <c r="D728" s="722" t="s">
        <v>606</v>
      </c>
      <c r="E728" s="715" t="s">
        <v>303</v>
      </c>
      <c r="F728" s="714" t="s">
        <v>705</v>
      </c>
      <c r="G728" s="723" t="s">
        <v>1583</v>
      </c>
      <c r="H728" s="714" t="s">
        <v>1584</v>
      </c>
      <c r="I728" s="714" t="s">
        <v>402</v>
      </c>
      <c r="J728" s="724">
        <v>1</v>
      </c>
      <c r="K728" s="725">
        <v>11.621572544034864</v>
      </c>
      <c r="L728" s="725">
        <v>1</v>
      </c>
      <c r="M728" s="726">
        <f t="shared" si="22"/>
        <v>11.621572544034864</v>
      </c>
      <c r="N728" s="727">
        <f t="shared" si="23"/>
        <v>11.621572544034864</v>
      </c>
      <c r="O728" s="714" t="s">
        <v>498</v>
      </c>
      <c r="P728" s="721" t="s">
        <v>1585</v>
      </c>
      <c r="R728" s="714">
        <v>48.9</v>
      </c>
      <c r="S728" s="714">
        <v>10374</v>
      </c>
    </row>
    <row r="729" spans="1:19">
      <c r="A729" s="721" t="s">
        <v>607</v>
      </c>
      <c r="B729" s="714">
        <v>2008</v>
      </c>
      <c r="D729" s="722" t="s">
        <v>606</v>
      </c>
      <c r="E729" s="715" t="s">
        <v>303</v>
      </c>
      <c r="F729" s="714" t="s">
        <v>705</v>
      </c>
      <c r="G729" s="723" t="s">
        <v>1583</v>
      </c>
      <c r="H729" s="714" t="s">
        <v>1584</v>
      </c>
      <c r="I729" s="714" t="s">
        <v>402</v>
      </c>
      <c r="J729" s="724">
        <v>1</v>
      </c>
      <c r="K729" s="725">
        <v>9.8964953695296884</v>
      </c>
      <c r="L729" s="725">
        <v>1</v>
      </c>
      <c r="M729" s="726">
        <f t="shared" si="22"/>
        <v>9.8964953695296884</v>
      </c>
      <c r="N729" s="727">
        <f t="shared" si="23"/>
        <v>9.8964953695296884</v>
      </c>
      <c r="O729" s="714" t="s">
        <v>498</v>
      </c>
      <c r="P729" s="721" t="s">
        <v>1585</v>
      </c>
      <c r="R729" s="714">
        <v>48.9</v>
      </c>
      <c r="S729" s="714">
        <v>10374</v>
      </c>
    </row>
    <row r="730" spans="1:19">
      <c r="A730" s="721" t="s">
        <v>607</v>
      </c>
      <c r="B730" s="714">
        <v>2008</v>
      </c>
      <c r="D730" s="722" t="s">
        <v>607</v>
      </c>
      <c r="E730" s="722" t="s">
        <v>1499</v>
      </c>
      <c r="F730" s="714" t="s">
        <v>705</v>
      </c>
      <c r="G730" s="723" t="s">
        <v>1583</v>
      </c>
      <c r="H730" s="714" t="s">
        <v>1584</v>
      </c>
      <c r="I730" s="714" t="s">
        <v>1484</v>
      </c>
      <c r="J730" s="724">
        <v>2</v>
      </c>
      <c r="K730" s="725">
        <v>1.9974577810059921</v>
      </c>
      <c r="L730" s="725">
        <v>1</v>
      </c>
      <c r="M730" s="726">
        <f t="shared" si="22"/>
        <v>1.9974577810059921</v>
      </c>
      <c r="N730" s="727">
        <f t="shared" si="23"/>
        <v>0.99872889050299607</v>
      </c>
      <c r="O730" s="714" t="s">
        <v>498</v>
      </c>
      <c r="P730" s="721" t="s">
        <v>1585</v>
      </c>
      <c r="R730" s="714">
        <v>48.9</v>
      </c>
      <c r="S730" s="714">
        <v>10374</v>
      </c>
    </row>
    <row r="731" spans="1:19">
      <c r="A731" s="721" t="s">
        <v>607</v>
      </c>
      <c r="B731" s="714">
        <v>2008</v>
      </c>
      <c r="D731" s="722" t="s">
        <v>606</v>
      </c>
      <c r="E731" s="715" t="s">
        <v>303</v>
      </c>
      <c r="F731" s="714" t="s">
        <v>705</v>
      </c>
      <c r="G731" s="723" t="s">
        <v>1583</v>
      </c>
      <c r="H731" s="714" t="s">
        <v>1584</v>
      </c>
      <c r="I731" s="714" t="s">
        <v>402</v>
      </c>
      <c r="J731" s="724">
        <v>1</v>
      </c>
      <c r="K731" s="725">
        <v>11.866715089885599</v>
      </c>
      <c r="L731" s="725">
        <v>1</v>
      </c>
      <c r="M731" s="726">
        <f t="shared" si="22"/>
        <v>11.866715089885599</v>
      </c>
      <c r="N731" s="727">
        <f t="shared" si="23"/>
        <v>11.866715089885599</v>
      </c>
      <c r="O731" s="714" t="s">
        <v>498</v>
      </c>
      <c r="P731" s="721" t="s">
        <v>1585</v>
      </c>
      <c r="R731" s="714">
        <v>48.9</v>
      </c>
      <c r="S731" s="714">
        <v>10374</v>
      </c>
    </row>
    <row r="732" spans="1:19">
      <c r="A732" s="721" t="s">
        <v>607</v>
      </c>
      <c r="B732" s="714">
        <v>2008</v>
      </c>
      <c r="D732" s="722" t="s">
        <v>607</v>
      </c>
      <c r="E732" s="722" t="s">
        <v>1499</v>
      </c>
      <c r="F732" s="714" t="s">
        <v>705</v>
      </c>
      <c r="G732" s="723" t="s">
        <v>1583</v>
      </c>
      <c r="H732" s="714" t="s">
        <v>1584</v>
      </c>
      <c r="I732" s="714" t="s">
        <v>1484</v>
      </c>
      <c r="J732" s="724">
        <v>20</v>
      </c>
      <c r="K732" s="725">
        <v>30.306882149990919</v>
      </c>
      <c r="L732" s="725">
        <v>1</v>
      </c>
      <c r="M732" s="726">
        <f t="shared" si="22"/>
        <v>30.306882149990919</v>
      </c>
      <c r="N732" s="727">
        <f t="shared" si="23"/>
        <v>1.515344107499546</v>
      </c>
      <c r="O732" s="714" t="s">
        <v>498</v>
      </c>
      <c r="P732" s="721" t="s">
        <v>1585</v>
      </c>
      <c r="R732" s="714">
        <v>48.9</v>
      </c>
      <c r="S732" s="714">
        <v>10374</v>
      </c>
    </row>
    <row r="733" spans="1:19">
      <c r="A733" s="721" t="s">
        <v>607</v>
      </c>
      <c r="B733" s="714">
        <v>2008</v>
      </c>
      <c r="D733" s="722" t="s">
        <v>606</v>
      </c>
      <c r="E733" s="715" t="s">
        <v>303</v>
      </c>
      <c r="F733" s="714" t="s">
        <v>705</v>
      </c>
      <c r="G733" s="723" t="s">
        <v>1583</v>
      </c>
      <c r="H733" s="714" t="s">
        <v>1584</v>
      </c>
      <c r="I733" s="714" t="s">
        <v>402</v>
      </c>
      <c r="J733" s="724">
        <v>1</v>
      </c>
      <c r="K733" s="725">
        <v>13.337570364990011</v>
      </c>
      <c r="L733" s="725">
        <v>1</v>
      </c>
      <c r="M733" s="726">
        <f t="shared" si="22"/>
        <v>13.337570364990011</v>
      </c>
      <c r="N733" s="727">
        <f t="shared" si="23"/>
        <v>13.337570364990011</v>
      </c>
      <c r="O733" s="714" t="s">
        <v>498</v>
      </c>
      <c r="P733" s="721" t="s">
        <v>1585</v>
      </c>
      <c r="R733" s="714">
        <v>48.9</v>
      </c>
      <c r="S733" s="714">
        <v>10374</v>
      </c>
    </row>
    <row r="734" spans="1:19">
      <c r="A734" s="721" t="s">
        <v>607</v>
      </c>
      <c r="B734" s="714">
        <v>2008</v>
      </c>
      <c r="D734" s="722" t="s">
        <v>607</v>
      </c>
      <c r="E734" s="722" t="s">
        <v>1499</v>
      </c>
      <c r="F734" s="714" t="s">
        <v>705</v>
      </c>
      <c r="G734" s="723" t="s">
        <v>1583</v>
      </c>
      <c r="H734" s="714" t="s">
        <v>1584</v>
      </c>
      <c r="I734" s="714" t="s">
        <v>1484</v>
      </c>
      <c r="J734" s="724">
        <v>2</v>
      </c>
      <c r="K734" s="725">
        <v>3.2685672780098054</v>
      </c>
      <c r="L734" s="725">
        <v>1</v>
      </c>
      <c r="M734" s="726">
        <f t="shared" si="22"/>
        <v>3.2685672780098054</v>
      </c>
      <c r="N734" s="727">
        <f t="shared" si="23"/>
        <v>1.6342836390049027</v>
      </c>
      <c r="O734" s="714" t="s">
        <v>498</v>
      </c>
      <c r="P734" s="721" t="s">
        <v>1585</v>
      </c>
      <c r="R734" s="714">
        <v>48.9</v>
      </c>
      <c r="S734" s="714">
        <v>10374</v>
      </c>
    </row>
    <row r="735" spans="1:19">
      <c r="A735" s="721" t="s">
        <v>607</v>
      </c>
      <c r="B735" s="714">
        <v>2008</v>
      </c>
      <c r="D735" s="722" t="s">
        <v>606</v>
      </c>
      <c r="E735" s="715" t="s">
        <v>303</v>
      </c>
      <c r="F735" s="714" t="s">
        <v>705</v>
      </c>
      <c r="G735" s="723" t="s">
        <v>1583</v>
      </c>
      <c r="H735" s="714" t="s">
        <v>1584</v>
      </c>
      <c r="I735" s="714" t="s">
        <v>402</v>
      </c>
      <c r="J735" s="724">
        <v>1</v>
      </c>
      <c r="K735" s="725">
        <v>11.621572544034864</v>
      </c>
      <c r="L735" s="725">
        <v>1</v>
      </c>
      <c r="M735" s="726">
        <f t="shared" si="22"/>
        <v>11.621572544034864</v>
      </c>
      <c r="N735" s="727">
        <f t="shared" si="23"/>
        <v>11.621572544034864</v>
      </c>
      <c r="O735" s="714" t="s">
        <v>498</v>
      </c>
      <c r="P735" s="721" t="s">
        <v>1585</v>
      </c>
      <c r="R735" s="714">
        <v>48.9</v>
      </c>
      <c r="S735" s="714">
        <v>10374</v>
      </c>
    </row>
    <row r="736" spans="1:19">
      <c r="A736" s="721" t="s">
        <v>607</v>
      </c>
      <c r="B736" s="714">
        <v>2008</v>
      </c>
      <c r="D736" s="722" t="s">
        <v>607</v>
      </c>
      <c r="E736" s="722" t="s">
        <v>1499</v>
      </c>
      <c r="F736" s="714" t="s">
        <v>705</v>
      </c>
      <c r="G736" s="723" t="s">
        <v>1583</v>
      </c>
      <c r="H736" s="714" t="s">
        <v>1584</v>
      </c>
      <c r="I736" s="714" t="s">
        <v>1484</v>
      </c>
      <c r="J736" s="724">
        <v>2</v>
      </c>
      <c r="K736" s="725">
        <v>3.2685672780098054</v>
      </c>
      <c r="L736" s="725">
        <v>1</v>
      </c>
      <c r="M736" s="726">
        <f t="shared" si="22"/>
        <v>3.2685672780098054</v>
      </c>
      <c r="N736" s="727">
        <f t="shared" si="23"/>
        <v>1.6342836390049027</v>
      </c>
      <c r="O736" s="714" t="s">
        <v>498</v>
      </c>
      <c r="P736" s="721" t="s">
        <v>1585</v>
      </c>
      <c r="R736" s="714">
        <v>48.9</v>
      </c>
      <c r="S736" s="714">
        <v>10374</v>
      </c>
    </row>
    <row r="737" spans="1:19">
      <c r="A737" s="721" t="s">
        <v>607</v>
      </c>
      <c r="B737" s="714">
        <v>2008</v>
      </c>
      <c r="D737" s="722" t="s">
        <v>607</v>
      </c>
      <c r="E737" s="722" t="s">
        <v>1500</v>
      </c>
      <c r="F737" s="714" t="s">
        <v>705</v>
      </c>
      <c r="G737" s="723" t="s">
        <v>1583</v>
      </c>
      <c r="H737" s="714" t="s">
        <v>1584</v>
      </c>
      <c r="I737" s="714" t="s">
        <v>1484</v>
      </c>
      <c r="J737" s="724">
        <v>1</v>
      </c>
      <c r="K737" s="725">
        <v>2.823678954058471</v>
      </c>
      <c r="L737" s="725">
        <v>1</v>
      </c>
      <c r="M737" s="726">
        <f t="shared" si="22"/>
        <v>2.823678954058471</v>
      </c>
      <c r="N737" s="727">
        <f t="shared" si="23"/>
        <v>2.823678954058471</v>
      </c>
      <c r="O737" s="714" t="s">
        <v>498</v>
      </c>
      <c r="P737" s="721" t="s">
        <v>1585</v>
      </c>
      <c r="R737" s="714">
        <v>48.9</v>
      </c>
      <c r="S737" s="714">
        <v>10374</v>
      </c>
    </row>
    <row r="738" spans="1:19">
      <c r="A738" s="721" t="s">
        <v>607</v>
      </c>
      <c r="B738" s="714">
        <v>2008</v>
      </c>
      <c r="D738" s="722" t="s">
        <v>606</v>
      </c>
      <c r="E738" s="715" t="s">
        <v>303</v>
      </c>
      <c r="F738" s="714" t="s">
        <v>705</v>
      </c>
      <c r="G738" s="723" t="s">
        <v>1583</v>
      </c>
      <c r="H738" s="714" t="s">
        <v>1584</v>
      </c>
      <c r="I738" s="714" t="s">
        <v>402</v>
      </c>
      <c r="J738" s="724">
        <v>1</v>
      </c>
      <c r="K738" s="725">
        <v>11.452696568004358</v>
      </c>
      <c r="L738" s="725">
        <v>1</v>
      </c>
      <c r="M738" s="726">
        <f t="shared" si="22"/>
        <v>11.452696568004358</v>
      </c>
      <c r="N738" s="727">
        <f t="shared" si="23"/>
        <v>11.452696568004358</v>
      </c>
      <c r="O738" s="714" t="s">
        <v>498</v>
      </c>
      <c r="P738" s="721" t="s">
        <v>1585</v>
      </c>
      <c r="R738" s="714">
        <v>48.9</v>
      </c>
      <c r="S738" s="714">
        <v>10374</v>
      </c>
    </row>
    <row r="739" spans="1:19">
      <c r="A739" s="721" t="s">
        <v>607</v>
      </c>
      <c r="B739" s="714">
        <v>2008</v>
      </c>
      <c r="D739" s="722" t="s">
        <v>607</v>
      </c>
      <c r="E739" s="722" t="s">
        <v>1500</v>
      </c>
      <c r="F739" s="714" t="s">
        <v>705</v>
      </c>
      <c r="G739" s="723" t="s">
        <v>1583</v>
      </c>
      <c r="H739" s="714" t="s">
        <v>1584</v>
      </c>
      <c r="I739" s="714" t="s">
        <v>1484</v>
      </c>
      <c r="J739" s="724">
        <v>2</v>
      </c>
      <c r="K739" s="725">
        <v>6.4626838569093872</v>
      </c>
      <c r="L739" s="725">
        <v>1</v>
      </c>
      <c r="M739" s="726">
        <f t="shared" si="22"/>
        <v>6.4626838569093872</v>
      </c>
      <c r="N739" s="727">
        <f t="shared" si="23"/>
        <v>3.2313419284546936</v>
      </c>
      <c r="O739" s="714" t="s">
        <v>498</v>
      </c>
      <c r="P739" s="721" t="s">
        <v>1585</v>
      </c>
      <c r="R739" s="714">
        <v>48.9</v>
      </c>
      <c r="S739" s="714">
        <v>10374</v>
      </c>
    </row>
    <row r="740" spans="1:19">
      <c r="A740" s="721" t="s">
        <v>607</v>
      </c>
      <c r="B740" s="714">
        <v>2008</v>
      </c>
      <c r="D740" s="722" t="s">
        <v>606</v>
      </c>
      <c r="E740" s="715" t="s">
        <v>303</v>
      </c>
      <c r="F740" s="714" t="s">
        <v>705</v>
      </c>
      <c r="G740" s="723" t="s">
        <v>1583</v>
      </c>
      <c r="H740" s="714" t="s">
        <v>1584</v>
      </c>
      <c r="I740" s="714" t="s">
        <v>402</v>
      </c>
      <c r="J740" s="724">
        <v>1</v>
      </c>
      <c r="K740" s="725">
        <v>12.090067187216269</v>
      </c>
      <c r="L740" s="725">
        <v>1</v>
      </c>
      <c r="M740" s="726">
        <f t="shared" si="22"/>
        <v>12.090067187216269</v>
      </c>
      <c r="N740" s="727">
        <f t="shared" si="23"/>
        <v>12.090067187216269</v>
      </c>
      <c r="O740" s="714" t="s">
        <v>498</v>
      </c>
      <c r="P740" s="721" t="s">
        <v>1585</v>
      </c>
      <c r="R740" s="714">
        <v>48.9</v>
      </c>
      <c r="S740" s="714">
        <v>10374</v>
      </c>
    </row>
    <row r="741" spans="1:19">
      <c r="A741" s="721" t="s">
        <v>607</v>
      </c>
      <c r="B741" s="714">
        <v>2008</v>
      </c>
      <c r="D741" s="722" t="s">
        <v>606</v>
      </c>
      <c r="E741" s="715" t="s">
        <v>303</v>
      </c>
      <c r="F741" s="714" t="s">
        <v>705</v>
      </c>
      <c r="G741" s="723" t="s">
        <v>1583</v>
      </c>
      <c r="H741" s="714" t="s">
        <v>1584</v>
      </c>
      <c r="I741" s="714" t="s">
        <v>402</v>
      </c>
      <c r="J741" s="724">
        <v>1</v>
      </c>
      <c r="K741" s="725">
        <v>12.090067187216269</v>
      </c>
      <c r="L741" s="725">
        <v>1</v>
      </c>
      <c r="M741" s="726">
        <f t="shared" si="22"/>
        <v>12.090067187216269</v>
      </c>
      <c r="N741" s="727">
        <f t="shared" si="23"/>
        <v>12.090067187216269</v>
      </c>
      <c r="O741" s="714" t="s">
        <v>498</v>
      </c>
      <c r="P741" s="721" t="s">
        <v>1585</v>
      </c>
      <c r="R741" s="714">
        <v>48.9</v>
      </c>
      <c r="S741" s="714">
        <v>10374</v>
      </c>
    </row>
    <row r="742" spans="1:19">
      <c r="A742" s="721" t="s">
        <v>607</v>
      </c>
      <c r="B742" s="714">
        <v>2008</v>
      </c>
      <c r="D742" s="722" t="s">
        <v>607</v>
      </c>
      <c r="E742" s="722" t="s">
        <v>1487</v>
      </c>
      <c r="F742" s="714" t="s">
        <v>705</v>
      </c>
      <c r="G742" s="723" t="s">
        <v>1583</v>
      </c>
      <c r="H742" s="714" t="s">
        <v>1584</v>
      </c>
      <c r="I742" s="714" t="s">
        <v>1484</v>
      </c>
      <c r="J742" s="724">
        <v>2</v>
      </c>
      <c r="K742" s="725">
        <v>6.1703286725985107</v>
      </c>
      <c r="L742" s="725">
        <v>1</v>
      </c>
      <c r="M742" s="726">
        <f t="shared" si="22"/>
        <v>6.1703286725985107</v>
      </c>
      <c r="N742" s="727">
        <f t="shared" si="23"/>
        <v>3.0851643362992553</v>
      </c>
      <c r="O742" s="714" t="s">
        <v>498</v>
      </c>
      <c r="P742" s="721" t="s">
        <v>1585</v>
      </c>
      <c r="R742" s="714">
        <v>48.9</v>
      </c>
      <c r="S742" s="714">
        <v>10374</v>
      </c>
    </row>
    <row r="743" spans="1:19">
      <c r="A743" s="721" t="s">
        <v>607</v>
      </c>
      <c r="B743" s="714">
        <v>2008</v>
      </c>
      <c r="D743" s="722" t="s">
        <v>606</v>
      </c>
      <c r="E743" s="715" t="s">
        <v>303</v>
      </c>
      <c r="F743" s="714" t="s">
        <v>705</v>
      </c>
      <c r="G743" s="723" t="s">
        <v>1583</v>
      </c>
      <c r="H743" s="714" t="s">
        <v>1584</v>
      </c>
      <c r="I743" s="714" t="s">
        <v>402</v>
      </c>
      <c r="J743" s="724">
        <v>1</v>
      </c>
      <c r="K743" s="725">
        <v>12.090067187216269</v>
      </c>
      <c r="L743" s="725">
        <v>1</v>
      </c>
      <c r="M743" s="726">
        <f t="shared" si="22"/>
        <v>12.090067187216269</v>
      </c>
      <c r="N743" s="727">
        <f t="shared" si="23"/>
        <v>12.090067187216269</v>
      </c>
      <c r="O743" s="714" t="s">
        <v>498</v>
      </c>
      <c r="P743" s="721" t="s">
        <v>1585</v>
      </c>
      <c r="R743" s="714">
        <v>48.9</v>
      </c>
      <c r="S743" s="714">
        <v>10374</v>
      </c>
    </row>
    <row r="744" spans="1:19">
      <c r="A744" s="721" t="s">
        <v>607</v>
      </c>
      <c r="B744" s="714">
        <v>2008</v>
      </c>
      <c r="D744" s="722" t="s">
        <v>607</v>
      </c>
      <c r="E744" s="722" t="s">
        <v>1487</v>
      </c>
      <c r="F744" s="714" t="s">
        <v>705</v>
      </c>
      <c r="G744" s="723" t="s">
        <v>1583</v>
      </c>
      <c r="H744" s="714" t="s">
        <v>1584</v>
      </c>
      <c r="I744" s="714" t="s">
        <v>1484</v>
      </c>
      <c r="J744" s="724">
        <v>2</v>
      </c>
      <c r="K744" s="725">
        <v>6.1703286725985107</v>
      </c>
      <c r="L744" s="725">
        <v>1</v>
      </c>
      <c r="M744" s="726">
        <f t="shared" si="22"/>
        <v>6.1703286725985107</v>
      </c>
      <c r="N744" s="727">
        <f t="shared" si="23"/>
        <v>3.0851643362992553</v>
      </c>
      <c r="O744" s="714" t="s">
        <v>498</v>
      </c>
      <c r="P744" s="721" t="s">
        <v>1585</v>
      </c>
      <c r="R744" s="714">
        <v>48.9</v>
      </c>
      <c r="S744" s="714">
        <v>10374</v>
      </c>
    </row>
    <row r="745" spans="1:19">
      <c r="A745" s="721" t="s">
        <v>607</v>
      </c>
      <c r="B745" s="714">
        <v>2008</v>
      </c>
      <c r="D745" s="722" t="s">
        <v>606</v>
      </c>
      <c r="E745" s="715" t="s">
        <v>303</v>
      </c>
      <c r="F745" s="714" t="s">
        <v>705</v>
      </c>
      <c r="G745" s="723" t="s">
        <v>1583</v>
      </c>
      <c r="H745" s="714" t="s">
        <v>1584</v>
      </c>
      <c r="I745" s="714" t="s">
        <v>402</v>
      </c>
      <c r="J745" s="724">
        <v>1</v>
      </c>
      <c r="K745" s="725">
        <v>11.447248955874342</v>
      </c>
      <c r="L745" s="725">
        <v>1</v>
      </c>
      <c r="M745" s="726">
        <f t="shared" si="22"/>
        <v>11.447248955874342</v>
      </c>
      <c r="N745" s="727">
        <f t="shared" si="23"/>
        <v>11.447248955874342</v>
      </c>
      <c r="O745" s="714" t="s">
        <v>498</v>
      </c>
      <c r="P745" s="721" t="s">
        <v>1585</v>
      </c>
      <c r="R745" s="714">
        <v>48.9</v>
      </c>
      <c r="S745" s="714">
        <v>10374</v>
      </c>
    </row>
    <row r="746" spans="1:19">
      <c r="A746" s="721" t="s">
        <v>607</v>
      </c>
      <c r="B746" s="714">
        <v>2008</v>
      </c>
      <c r="D746" s="722" t="s">
        <v>607</v>
      </c>
      <c r="E746" s="722" t="s">
        <v>1499</v>
      </c>
      <c r="F746" s="714" t="s">
        <v>705</v>
      </c>
      <c r="G746" s="723" t="s">
        <v>1583</v>
      </c>
      <c r="H746" s="714" t="s">
        <v>1584</v>
      </c>
      <c r="I746" s="714" t="s">
        <v>1484</v>
      </c>
      <c r="J746" s="724">
        <v>2</v>
      </c>
      <c r="K746" s="725">
        <v>2.7074632286181224</v>
      </c>
      <c r="L746" s="725">
        <v>1</v>
      </c>
      <c r="M746" s="726">
        <f t="shared" si="22"/>
        <v>2.7074632286181224</v>
      </c>
      <c r="N746" s="727">
        <f t="shared" si="23"/>
        <v>1.3537316143090612</v>
      </c>
      <c r="O746" s="714" t="s">
        <v>498</v>
      </c>
      <c r="P746" s="721" t="s">
        <v>1585</v>
      </c>
      <c r="R746" s="714">
        <v>48.9</v>
      </c>
      <c r="S746" s="714">
        <v>10374</v>
      </c>
    </row>
    <row r="747" spans="1:19">
      <c r="A747" s="721" t="s">
        <v>607</v>
      </c>
      <c r="B747" s="714">
        <v>2008</v>
      </c>
      <c r="D747" s="722" t="s">
        <v>657</v>
      </c>
      <c r="E747" s="722" t="s">
        <v>660</v>
      </c>
      <c r="F747" s="714" t="s">
        <v>705</v>
      </c>
      <c r="G747" s="723" t="s">
        <v>1480</v>
      </c>
      <c r="H747" s="714" t="s">
        <v>1588</v>
      </c>
      <c r="I747" s="714" t="s">
        <v>1484</v>
      </c>
      <c r="J747" s="724">
        <v>28</v>
      </c>
      <c r="K747" s="725">
        <v>72.090067187216263</v>
      </c>
      <c r="L747" s="725">
        <v>1</v>
      </c>
      <c r="M747" s="726">
        <f t="shared" si="22"/>
        <v>72.090067187216263</v>
      </c>
      <c r="N747" s="727">
        <f t="shared" si="23"/>
        <v>2.5746452566862952</v>
      </c>
      <c r="O747" s="714" t="s">
        <v>498</v>
      </c>
      <c r="P747" s="721" t="s">
        <v>1585</v>
      </c>
      <c r="R747" s="714">
        <v>48.9</v>
      </c>
      <c r="S747" s="714">
        <v>10374</v>
      </c>
    </row>
    <row r="748" spans="1:19">
      <c r="A748" s="721" t="s">
        <v>607</v>
      </c>
      <c r="B748" s="714">
        <v>2008</v>
      </c>
      <c r="D748" s="722" t="s">
        <v>658</v>
      </c>
      <c r="E748" s="722" t="s">
        <v>1487</v>
      </c>
      <c r="F748" s="714" t="s">
        <v>705</v>
      </c>
      <c r="G748" s="723" t="s">
        <v>1480</v>
      </c>
      <c r="H748" s="714" t="s">
        <v>1588</v>
      </c>
      <c r="I748" s="714" t="s">
        <v>1484</v>
      </c>
      <c r="J748" s="724">
        <v>30</v>
      </c>
      <c r="K748" s="725">
        <v>22.171781369166514</v>
      </c>
      <c r="L748" s="725">
        <v>1</v>
      </c>
      <c r="M748" s="726">
        <f t="shared" si="22"/>
        <v>22.171781369166514</v>
      </c>
      <c r="N748" s="727">
        <f t="shared" si="23"/>
        <v>0.73905937897221707</v>
      </c>
      <c r="O748" s="714" t="s">
        <v>498</v>
      </c>
      <c r="P748" s="721" t="s">
        <v>1585</v>
      </c>
      <c r="R748" s="714">
        <v>48.9</v>
      </c>
      <c r="S748" s="714">
        <v>10374</v>
      </c>
    </row>
    <row r="749" spans="1:19">
      <c r="A749" s="721" t="s">
        <v>607</v>
      </c>
      <c r="B749" s="714">
        <v>2008</v>
      </c>
      <c r="D749" s="722" t="s">
        <v>657</v>
      </c>
      <c r="E749" s="722" t="s">
        <v>660</v>
      </c>
      <c r="F749" s="714" t="s">
        <v>705</v>
      </c>
      <c r="G749" s="723" t="s">
        <v>1480</v>
      </c>
      <c r="H749" s="714" t="s">
        <v>1588</v>
      </c>
      <c r="I749" s="714" t="s">
        <v>1484</v>
      </c>
      <c r="J749" s="724">
        <v>28</v>
      </c>
      <c r="K749" s="725">
        <v>67.441438169602321</v>
      </c>
      <c r="L749" s="725">
        <v>1</v>
      </c>
      <c r="M749" s="726">
        <f t="shared" si="22"/>
        <v>67.441438169602321</v>
      </c>
      <c r="N749" s="727">
        <f t="shared" si="23"/>
        <v>2.4086227917715113</v>
      </c>
      <c r="O749" s="714" t="s">
        <v>498</v>
      </c>
      <c r="P749" s="721" t="s">
        <v>1585</v>
      </c>
      <c r="R749" s="714">
        <v>48.9</v>
      </c>
      <c r="S749" s="714">
        <v>10374</v>
      </c>
    </row>
    <row r="750" spans="1:19">
      <c r="A750" s="721" t="s">
        <v>607</v>
      </c>
      <c r="B750" s="714">
        <v>2008</v>
      </c>
      <c r="D750" s="722" t="s">
        <v>658</v>
      </c>
      <c r="E750" s="722" t="s">
        <v>1487</v>
      </c>
      <c r="F750" s="714" t="s">
        <v>705</v>
      </c>
      <c r="G750" s="723" t="s">
        <v>1480</v>
      </c>
      <c r="H750" s="714" t="s">
        <v>1588</v>
      </c>
      <c r="I750" s="714" t="s">
        <v>1484</v>
      </c>
      <c r="J750" s="724">
        <v>30</v>
      </c>
      <c r="K750" s="725">
        <v>29.090248774287268</v>
      </c>
      <c r="L750" s="725">
        <v>1</v>
      </c>
      <c r="M750" s="726">
        <f t="shared" si="22"/>
        <v>29.090248774287268</v>
      </c>
      <c r="N750" s="727">
        <f t="shared" si="23"/>
        <v>0.96967495914290891</v>
      </c>
      <c r="O750" s="714" t="s">
        <v>498</v>
      </c>
      <c r="P750" s="721" t="s">
        <v>1585</v>
      </c>
      <c r="R750" s="714">
        <v>48.9</v>
      </c>
      <c r="S750" s="714">
        <v>10374</v>
      </c>
    </row>
    <row r="751" spans="1:19">
      <c r="A751" s="721" t="s">
        <v>607</v>
      </c>
      <c r="B751" s="714">
        <v>2008</v>
      </c>
      <c r="D751" s="722" t="s">
        <v>658</v>
      </c>
      <c r="E751" s="722" t="s">
        <v>1500</v>
      </c>
      <c r="F751" s="714" t="s">
        <v>705</v>
      </c>
      <c r="G751" s="723" t="s">
        <v>1480</v>
      </c>
      <c r="H751" s="714" t="s">
        <v>1588</v>
      </c>
      <c r="I751" s="714" t="s">
        <v>1484</v>
      </c>
      <c r="J751" s="724">
        <v>10</v>
      </c>
      <c r="K751" s="725">
        <v>7.7065552932631194</v>
      </c>
      <c r="L751" s="725">
        <v>1</v>
      </c>
      <c r="M751" s="726">
        <f t="shared" si="22"/>
        <v>7.7065552932631194</v>
      </c>
      <c r="N751" s="727">
        <f t="shared" si="23"/>
        <v>0.77065552932631198</v>
      </c>
      <c r="O751" s="714" t="s">
        <v>498</v>
      </c>
      <c r="P751" s="721" t="s">
        <v>1585</v>
      </c>
      <c r="R751" s="714">
        <v>48.9</v>
      </c>
      <c r="S751" s="714">
        <v>10374</v>
      </c>
    </row>
    <row r="752" spans="1:19">
      <c r="A752" s="721" t="s">
        <v>607</v>
      </c>
      <c r="B752" s="714">
        <v>2008</v>
      </c>
      <c r="D752" s="722" t="s">
        <v>657</v>
      </c>
      <c r="E752" s="722" t="s">
        <v>660</v>
      </c>
      <c r="F752" s="714" t="s">
        <v>705</v>
      </c>
      <c r="G752" s="723" t="s">
        <v>1480</v>
      </c>
      <c r="H752" s="714" t="s">
        <v>1588</v>
      </c>
      <c r="I752" s="714" t="s">
        <v>1484</v>
      </c>
      <c r="J752" s="724">
        <v>28</v>
      </c>
      <c r="K752" s="725">
        <v>79.055747230797166</v>
      </c>
      <c r="L752" s="725">
        <v>1</v>
      </c>
      <c r="M752" s="726">
        <f t="shared" si="22"/>
        <v>79.055747230797166</v>
      </c>
      <c r="N752" s="727">
        <f t="shared" si="23"/>
        <v>2.8234195439570415</v>
      </c>
      <c r="O752" s="714" t="s">
        <v>498</v>
      </c>
      <c r="P752" s="721" t="s">
        <v>1585</v>
      </c>
      <c r="R752" s="714">
        <v>48.9</v>
      </c>
      <c r="S752" s="714">
        <v>10374</v>
      </c>
    </row>
    <row r="753" spans="1:19">
      <c r="A753" s="721" t="s">
        <v>607</v>
      </c>
      <c r="B753" s="714">
        <v>2008</v>
      </c>
      <c r="D753" s="722" t="s">
        <v>658</v>
      </c>
      <c r="E753" s="722" t="s">
        <v>1487</v>
      </c>
      <c r="F753" s="714" t="s">
        <v>705</v>
      </c>
      <c r="G753" s="723" t="s">
        <v>1480</v>
      </c>
      <c r="H753" s="714" t="s">
        <v>1588</v>
      </c>
      <c r="I753" s="714" t="s">
        <v>1484</v>
      </c>
      <c r="J753" s="724">
        <v>30</v>
      </c>
      <c r="K753" s="725">
        <v>31.276557109133826</v>
      </c>
      <c r="L753" s="725">
        <v>1</v>
      </c>
      <c r="M753" s="726">
        <f t="shared" si="22"/>
        <v>31.276557109133826</v>
      </c>
      <c r="N753" s="727">
        <f t="shared" si="23"/>
        <v>1.0425519036377942</v>
      </c>
      <c r="O753" s="714" t="s">
        <v>498</v>
      </c>
      <c r="P753" s="721" t="s">
        <v>1585</v>
      </c>
      <c r="R753" s="714">
        <v>48.9</v>
      </c>
      <c r="S753" s="714">
        <v>10374</v>
      </c>
    </row>
    <row r="754" spans="1:19">
      <c r="A754" s="721" t="s">
        <v>607</v>
      </c>
      <c r="B754" s="714">
        <v>2008</v>
      </c>
      <c r="D754" s="722" t="s">
        <v>658</v>
      </c>
      <c r="E754" s="722" t="s">
        <v>1500</v>
      </c>
      <c r="F754" s="714" t="s">
        <v>705</v>
      </c>
      <c r="G754" s="723" t="s">
        <v>1480</v>
      </c>
      <c r="H754" s="714" t="s">
        <v>1588</v>
      </c>
      <c r="I754" s="714" t="s">
        <v>1484</v>
      </c>
      <c r="J754" s="724">
        <v>10</v>
      </c>
      <c r="K754" s="725">
        <v>9.9146540766297431</v>
      </c>
      <c r="L754" s="725">
        <v>1</v>
      </c>
      <c r="M754" s="726">
        <f t="shared" si="22"/>
        <v>9.9146540766297431</v>
      </c>
      <c r="N754" s="727">
        <f t="shared" si="23"/>
        <v>0.99146540766297431</v>
      </c>
      <c r="O754" s="714" t="s">
        <v>498</v>
      </c>
      <c r="P754" s="721" t="s">
        <v>1585</v>
      </c>
      <c r="R754" s="714">
        <v>48.9</v>
      </c>
      <c r="S754" s="714">
        <v>10374</v>
      </c>
    </row>
    <row r="755" spans="1:19">
      <c r="A755" s="721" t="s">
        <v>607</v>
      </c>
      <c r="B755" s="714">
        <v>2008</v>
      </c>
      <c r="D755" s="722" t="s">
        <v>657</v>
      </c>
      <c r="E755" s="722" t="s">
        <v>660</v>
      </c>
      <c r="F755" s="714" t="s">
        <v>705</v>
      </c>
      <c r="G755" s="723" t="s">
        <v>1480</v>
      </c>
      <c r="H755" s="714" t="s">
        <v>1588</v>
      </c>
      <c r="I755" s="714" t="s">
        <v>1484</v>
      </c>
      <c r="J755" s="724">
        <v>14</v>
      </c>
      <c r="K755" s="725">
        <v>41.292899945523878</v>
      </c>
      <c r="L755" s="725">
        <v>1</v>
      </c>
      <c r="M755" s="726">
        <f t="shared" si="22"/>
        <v>41.292899945523878</v>
      </c>
      <c r="N755" s="727">
        <f t="shared" si="23"/>
        <v>2.9494928532517055</v>
      </c>
      <c r="O755" s="714" t="s">
        <v>498</v>
      </c>
      <c r="P755" s="721" t="s">
        <v>1585</v>
      </c>
      <c r="R755" s="714">
        <v>48.9</v>
      </c>
      <c r="S755" s="714">
        <v>10374</v>
      </c>
    </row>
    <row r="756" spans="1:19">
      <c r="A756" s="721" t="s">
        <v>607</v>
      </c>
      <c r="B756" s="714">
        <v>2008</v>
      </c>
      <c r="D756" s="722" t="s">
        <v>1589</v>
      </c>
      <c r="E756" s="722" t="s">
        <v>1489</v>
      </c>
      <c r="F756" s="714" t="s">
        <v>705</v>
      </c>
      <c r="G756" s="723" t="s">
        <v>1480</v>
      </c>
      <c r="H756" s="714" t="s">
        <v>1588</v>
      </c>
      <c r="I756" s="714" t="s">
        <v>1484</v>
      </c>
      <c r="J756" s="724">
        <v>30</v>
      </c>
      <c r="K756" s="725">
        <v>31.75049936444525</v>
      </c>
      <c r="L756" s="725">
        <v>1</v>
      </c>
      <c r="M756" s="726">
        <f t="shared" si="22"/>
        <v>31.75049936444525</v>
      </c>
      <c r="N756" s="727">
        <f t="shared" si="23"/>
        <v>1.0583499788148416</v>
      </c>
      <c r="O756" s="714" t="s">
        <v>498</v>
      </c>
      <c r="P756" s="721" t="s">
        <v>1585</v>
      </c>
      <c r="R756" s="714">
        <v>48.9</v>
      </c>
      <c r="S756" s="714">
        <v>10374</v>
      </c>
    </row>
    <row r="757" spans="1:19">
      <c r="A757" s="721" t="s">
        <v>607</v>
      </c>
      <c r="B757" s="714">
        <v>2008</v>
      </c>
      <c r="D757" s="722" t="s">
        <v>657</v>
      </c>
      <c r="E757" s="722" t="s">
        <v>660</v>
      </c>
      <c r="F757" s="714" t="s">
        <v>705</v>
      </c>
      <c r="G757" s="723" t="s">
        <v>1480</v>
      </c>
      <c r="H757" s="714" t="s">
        <v>1588</v>
      </c>
      <c r="I757" s="714" t="s">
        <v>1484</v>
      </c>
      <c r="J757" s="724">
        <v>14</v>
      </c>
      <c r="K757" s="725">
        <v>46.613401125839836</v>
      </c>
      <c r="L757" s="725">
        <v>1</v>
      </c>
      <c r="M757" s="726">
        <f t="shared" si="22"/>
        <v>46.613401125839836</v>
      </c>
      <c r="N757" s="727">
        <f t="shared" si="23"/>
        <v>3.3295286518457026</v>
      </c>
      <c r="O757" s="714" t="s">
        <v>498</v>
      </c>
      <c r="P757" s="721" t="s">
        <v>1585</v>
      </c>
      <c r="R757" s="714">
        <v>48.9</v>
      </c>
      <c r="S757" s="714">
        <v>10374</v>
      </c>
    </row>
    <row r="758" spans="1:19">
      <c r="A758" s="721" t="s">
        <v>607</v>
      </c>
      <c r="B758" s="714">
        <v>2008</v>
      </c>
      <c r="D758" s="722" t="s">
        <v>657</v>
      </c>
      <c r="E758" s="722" t="s">
        <v>660</v>
      </c>
      <c r="F758" s="714" t="s">
        <v>705</v>
      </c>
      <c r="G758" s="723" t="s">
        <v>1480</v>
      </c>
      <c r="H758" s="714" t="s">
        <v>1588</v>
      </c>
      <c r="I758" s="714" t="s">
        <v>1484</v>
      </c>
      <c r="J758" s="724">
        <v>28</v>
      </c>
      <c r="K758" s="725">
        <v>79.055747230797166</v>
      </c>
      <c r="L758" s="725">
        <v>1</v>
      </c>
      <c r="M758" s="726">
        <f t="shared" si="22"/>
        <v>79.055747230797166</v>
      </c>
      <c r="N758" s="727">
        <f t="shared" si="23"/>
        <v>2.8234195439570415</v>
      </c>
      <c r="O758" s="714" t="s">
        <v>498</v>
      </c>
      <c r="P758" s="721" t="s">
        <v>1585</v>
      </c>
      <c r="R758" s="714">
        <v>48.9</v>
      </c>
      <c r="S758" s="714">
        <v>10374</v>
      </c>
    </row>
    <row r="759" spans="1:19">
      <c r="A759" s="721" t="s">
        <v>607</v>
      </c>
      <c r="B759" s="714">
        <v>2008</v>
      </c>
      <c r="D759" s="722" t="s">
        <v>1590</v>
      </c>
      <c r="E759" s="722" t="s">
        <v>1539</v>
      </c>
      <c r="F759" s="714" t="s">
        <v>705</v>
      </c>
      <c r="G759" s="723" t="s">
        <v>1480</v>
      </c>
      <c r="H759" s="714" t="s">
        <v>1588</v>
      </c>
      <c r="I759" s="714" t="s">
        <v>1484</v>
      </c>
      <c r="J759" s="724">
        <v>28</v>
      </c>
      <c r="K759" s="725">
        <v>16.825857998910475</v>
      </c>
      <c r="L759" s="725">
        <v>1</v>
      </c>
      <c r="M759" s="726">
        <f t="shared" si="22"/>
        <v>16.825857998910475</v>
      </c>
      <c r="N759" s="727">
        <f t="shared" si="23"/>
        <v>0.6009234999610884</v>
      </c>
      <c r="O759" s="714" t="s">
        <v>498</v>
      </c>
      <c r="P759" s="721" t="s">
        <v>1585</v>
      </c>
      <c r="R759" s="714">
        <v>48.9</v>
      </c>
      <c r="S759" s="714">
        <v>10374</v>
      </c>
    </row>
    <row r="760" spans="1:19">
      <c r="A760" s="721" t="s">
        <v>607</v>
      </c>
      <c r="B760" s="714">
        <v>2008</v>
      </c>
      <c r="D760" s="722" t="s">
        <v>657</v>
      </c>
      <c r="E760" s="722" t="s">
        <v>660</v>
      </c>
      <c r="F760" s="714" t="s">
        <v>705</v>
      </c>
      <c r="G760" s="723" t="s">
        <v>1480</v>
      </c>
      <c r="H760" s="714" t="s">
        <v>1588</v>
      </c>
      <c r="I760" s="714" t="s">
        <v>1484</v>
      </c>
      <c r="J760" s="724">
        <v>28</v>
      </c>
      <c r="K760" s="725">
        <v>80.996913019792984</v>
      </c>
      <c r="L760" s="725">
        <v>1</v>
      </c>
      <c r="M760" s="726">
        <f t="shared" si="22"/>
        <v>80.996913019792984</v>
      </c>
      <c r="N760" s="727">
        <f t="shared" si="23"/>
        <v>2.892746893564035</v>
      </c>
      <c r="O760" s="714" t="s">
        <v>498</v>
      </c>
      <c r="P760" s="721" t="s">
        <v>1585</v>
      </c>
      <c r="R760" s="714">
        <v>48.9</v>
      </c>
      <c r="S760" s="714">
        <v>10374</v>
      </c>
    </row>
    <row r="761" spans="1:19">
      <c r="A761" s="721" t="s">
        <v>607</v>
      </c>
      <c r="B761" s="714">
        <v>2008</v>
      </c>
      <c r="D761" s="722" t="s">
        <v>1590</v>
      </c>
      <c r="E761" s="722" t="s">
        <v>1500</v>
      </c>
      <c r="F761" s="714" t="s">
        <v>705</v>
      </c>
      <c r="G761" s="723" t="s">
        <v>1480</v>
      </c>
      <c r="H761" s="714" t="s">
        <v>1588</v>
      </c>
      <c r="I761" s="714" t="s">
        <v>1484</v>
      </c>
      <c r="J761" s="724">
        <v>30</v>
      </c>
      <c r="K761" s="725">
        <v>11.013255856183038</v>
      </c>
      <c r="L761" s="725">
        <v>1</v>
      </c>
      <c r="M761" s="726">
        <f t="shared" si="22"/>
        <v>11.013255856183038</v>
      </c>
      <c r="N761" s="727">
        <f t="shared" si="23"/>
        <v>0.3671085285394346</v>
      </c>
      <c r="O761" s="714" t="s">
        <v>498</v>
      </c>
      <c r="P761" s="721" t="s">
        <v>1585</v>
      </c>
      <c r="R761" s="714">
        <v>48.9</v>
      </c>
      <c r="S761" s="714">
        <v>10374</v>
      </c>
    </row>
    <row r="762" spans="1:19">
      <c r="A762" s="721" t="s">
        <v>607</v>
      </c>
      <c r="B762" s="714">
        <v>2008</v>
      </c>
      <c r="D762" s="722" t="s">
        <v>658</v>
      </c>
      <c r="E762" s="722" t="s">
        <v>1539</v>
      </c>
      <c r="F762" s="714" t="s">
        <v>705</v>
      </c>
      <c r="G762" s="723" t="s">
        <v>1480</v>
      </c>
      <c r="H762" s="714" t="s">
        <v>1588</v>
      </c>
      <c r="I762" s="714" t="s">
        <v>1484</v>
      </c>
      <c r="J762" s="724">
        <v>28</v>
      </c>
      <c r="K762" s="725">
        <v>13.727982567641183</v>
      </c>
      <c r="L762" s="725">
        <v>1</v>
      </c>
      <c r="M762" s="726">
        <f t="shared" si="22"/>
        <v>13.727982567641183</v>
      </c>
      <c r="N762" s="727">
        <f t="shared" si="23"/>
        <v>0.49028509170147083</v>
      </c>
      <c r="O762" s="714" t="s">
        <v>498</v>
      </c>
      <c r="P762" s="721" t="s">
        <v>1585</v>
      </c>
      <c r="R762" s="714">
        <v>48.9</v>
      </c>
      <c r="S762" s="714">
        <v>10374</v>
      </c>
    </row>
    <row r="763" spans="1:19">
      <c r="A763" s="721" t="s">
        <v>607</v>
      </c>
      <c r="B763" s="714">
        <v>2008</v>
      </c>
      <c r="D763" s="722" t="s">
        <v>657</v>
      </c>
      <c r="E763" s="722" t="s">
        <v>660</v>
      </c>
      <c r="F763" s="714" t="s">
        <v>705</v>
      </c>
      <c r="G763" s="723" t="s">
        <v>1480</v>
      </c>
      <c r="H763" s="714" t="s">
        <v>1588</v>
      </c>
      <c r="I763" s="714" t="s">
        <v>1484</v>
      </c>
      <c r="J763" s="724">
        <v>14</v>
      </c>
      <c r="K763" s="725">
        <v>43.470128926820408</v>
      </c>
      <c r="L763" s="725">
        <v>1</v>
      </c>
      <c r="M763" s="726">
        <f t="shared" si="22"/>
        <v>43.470128926820408</v>
      </c>
      <c r="N763" s="727">
        <f t="shared" si="23"/>
        <v>3.1050092090586006</v>
      </c>
      <c r="O763" s="714" t="s">
        <v>498</v>
      </c>
      <c r="P763" s="721" t="s">
        <v>1585</v>
      </c>
      <c r="R763" s="714">
        <v>48.9</v>
      </c>
      <c r="S763" s="714">
        <v>10374</v>
      </c>
    </row>
    <row r="764" spans="1:19">
      <c r="A764" s="721" t="s">
        <v>607</v>
      </c>
      <c r="B764" s="714">
        <v>2008</v>
      </c>
      <c r="D764" s="722" t="s">
        <v>658</v>
      </c>
      <c r="E764" s="722" t="s">
        <v>1539</v>
      </c>
      <c r="F764" s="714" t="s">
        <v>705</v>
      </c>
      <c r="G764" s="723" t="s">
        <v>1480</v>
      </c>
      <c r="H764" s="714" t="s">
        <v>1588</v>
      </c>
      <c r="I764" s="714" t="s">
        <v>1484</v>
      </c>
      <c r="J764" s="724">
        <v>28</v>
      </c>
      <c r="K764" s="725">
        <v>16.824042128200471</v>
      </c>
      <c r="L764" s="725">
        <v>1</v>
      </c>
      <c r="M764" s="726">
        <f t="shared" si="22"/>
        <v>16.824042128200471</v>
      </c>
      <c r="N764" s="727">
        <f t="shared" si="23"/>
        <v>0.60085864743573114</v>
      </c>
      <c r="O764" s="714" t="s">
        <v>498</v>
      </c>
      <c r="P764" s="721" t="s">
        <v>1585</v>
      </c>
      <c r="R764" s="714">
        <v>48.9</v>
      </c>
      <c r="S764" s="714">
        <v>10374</v>
      </c>
    </row>
    <row r="765" spans="1:19">
      <c r="A765" s="721" t="s">
        <v>607</v>
      </c>
      <c r="B765" s="714">
        <v>2008</v>
      </c>
      <c r="D765" s="722" t="s">
        <v>1589</v>
      </c>
      <c r="E765" s="722" t="s">
        <v>1491</v>
      </c>
      <c r="F765" s="714" t="s">
        <v>705</v>
      </c>
      <c r="G765" s="723" t="s">
        <v>1480</v>
      </c>
      <c r="H765" s="714" t="s">
        <v>1588</v>
      </c>
      <c r="I765" s="714" t="s">
        <v>1484</v>
      </c>
      <c r="J765" s="724">
        <v>30</v>
      </c>
      <c r="K765" s="725">
        <v>29.153804249137458</v>
      </c>
      <c r="L765" s="725">
        <v>1</v>
      </c>
      <c r="M765" s="726">
        <f t="shared" si="22"/>
        <v>29.153804249137458</v>
      </c>
      <c r="N765" s="727">
        <f t="shared" si="23"/>
        <v>0.97179347497124857</v>
      </c>
      <c r="O765" s="714" t="s">
        <v>498</v>
      </c>
      <c r="P765" s="721" t="s">
        <v>1585</v>
      </c>
      <c r="R765" s="714">
        <v>48.9</v>
      </c>
      <c r="S765" s="714">
        <v>10374</v>
      </c>
    </row>
    <row r="766" spans="1:19">
      <c r="A766" s="721" t="s">
        <v>607</v>
      </c>
      <c r="B766" s="714">
        <v>2008</v>
      </c>
      <c r="D766" s="722" t="s">
        <v>658</v>
      </c>
      <c r="E766" s="722" t="s">
        <v>1500</v>
      </c>
      <c r="F766" s="714" t="s">
        <v>705</v>
      </c>
      <c r="G766" s="723" t="s">
        <v>1480</v>
      </c>
      <c r="H766" s="714" t="s">
        <v>1588</v>
      </c>
      <c r="I766" s="714" t="s">
        <v>1484</v>
      </c>
      <c r="J766" s="724">
        <v>30</v>
      </c>
      <c r="K766" s="725">
        <v>10.404939168331214</v>
      </c>
      <c r="L766" s="725">
        <v>1</v>
      </c>
      <c r="M766" s="726">
        <f t="shared" si="22"/>
        <v>10.404939168331214</v>
      </c>
      <c r="N766" s="727">
        <f t="shared" si="23"/>
        <v>0.34683130561104047</v>
      </c>
      <c r="O766" s="714" t="s">
        <v>498</v>
      </c>
      <c r="P766" s="721" t="s">
        <v>1585</v>
      </c>
      <c r="R766" s="714">
        <v>48.9</v>
      </c>
      <c r="S766" s="714">
        <v>10374</v>
      </c>
    </row>
    <row r="767" spans="1:19">
      <c r="A767" s="721" t="s">
        <v>607</v>
      </c>
      <c r="B767" s="714">
        <v>2008</v>
      </c>
      <c r="D767" s="722" t="s">
        <v>1591</v>
      </c>
      <c r="E767" s="722" t="s">
        <v>1592</v>
      </c>
      <c r="F767" s="714" t="s">
        <v>705</v>
      </c>
      <c r="G767" s="723" t="s">
        <v>1480</v>
      </c>
      <c r="H767" s="714" t="s">
        <v>1588</v>
      </c>
      <c r="I767" s="714" t="s">
        <v>1484</v>
      </c>
      <c r="J767" s="724">
        <v>20</v>
      </c>
      <c r="K767" s="725">
        <v>17.586707826402758</v>
      </c>
      <c r="L767" s="725">
        <v>1</v>
      </c>
      <c r="M767" s="726">
        <f t="shared" si="22"/>
        <v>17.586707826402758</v>
      </c>
      <c r="N767" s="727">
        <f t="shared" si="23"/>
        <v>0.87933539132013794</v>
      </c>
      <c r="O767" s="714" t="s">
        <v>498</v>
      </c>
      <c r="P767" s="721" t="s">
        <v>1585</v>
      </c>
      <c r="R767" s="714">
        <v>48.9</v>
      </c>
      <c r="S767" s="714">
        <v>10374</v>
      </c>
    </row>
    <row r="768" spans="1:19">
      <c r="A768" s="721" t="s">
        <v>607</v>
      </c>
      <c r="B768" s="714">
        <v>2008</v>
      </c>
      <c r="D768" s="722" t="s">
        <v>657</v>
      </c>
      <c r="E768" s="722" t="s">
        <v>660</v>
      </c>
      <c r="F768" s="714" t="s">
        <v>705</v>
      </c>
      <c r="G768" s="723" t="s">
        <v>1480</v>
      </c>
      <c r="H768" s="714" t="s">
        <v>1588</v>
      </c>
      <c r="I768" s="714" t="s">
        <v>1484</v>
      </c>
      <c r="J768" s="724">
        <v>14</v>
      </c>
      <c r="K768" s="725">
        <v>46.617032867259844</v>
      </c>
      <c r="L768" s="725">
        <v>1</v>
      </c>
      <c r="M768" s="726">
        <f t="shared" si="22"/>
        <v>46.617032867259844</v>
      </c>
      <c r="N768" s="727">
        <f t="shared" si="23"/>
        <v>3.3297880619471316</v>
      </c>
      <c r="O768" s="714" t="s">
        <v>498</v>
      </c>
      <c r="P768" s="721" t="s">
        <v>1585</v>
      </c>
      <c r="R768" s="714">
        <v>48.9</v>
      </c>
      <c r="S768" s="714">
        <v>10374</v>
      </c>
    </row>
    <row r="769" spans="1:19">
      <c r="A769" s="721" t="s">
        <v>607</v>
      </c>
      <c r="B769" s="714">
        <v>2008</v>
      </c>
      <c r="D769" s="722" t="s">
        <v>1589</v>
      </c>
      <c r="E769" s="722" t="s">
        <v>1489</v>
      </c>
      <c r="F769" s="714" t="s">
        <v>705</v>
      </c>
      <c r="G769" s="723" t="s">
        <v>1480</v>
      </c>
      <c r="H769" s="714" t="s">
        <v>1588</v>
      </c>
      <c r="I769" s="714" t="s">
        <v>1484</v>
      </c>
      <c r="J769" s="724">
        <v>30</v>
      </c>
      <c r="K769" s="725">
        <v>30.59742146359179</v>
      </c>
      <c r="L769" s="725">
        <v>1</v>
      </c>
      <c r="M769" s="726">
        <f t="shared" si="22"/>
        <v>30.59742146359179</v>
      </c>
      <c r="N769" s="727">
        <f t="shared" si="23"/>
        <v>1.0199140487863929</v>
      </c>
      <c r="O769" s="714" t="s">
        <v>498</v>
      </c>
      <c r="P769" s="721" t="s">
        <v>1585</v>
      </c>
      <c r="R769" s="714">
        <v>48.9</v>
      </c>
      <c r="S769" s="714">
        <v>10374</v>
      </c>
    </row>
    <row r="770" spans="1:19">
      <c r="A770" s="721" t="s">
        <v>607</v>
      </c>
      <c r="B770" s="714">
        <v>2008</v>
      </c>
      <c r="D770" s="722" t="s">
        <v>657</v>
      </c>
      <c r="E770" s="722" t="s">
        <v>660</v>
      </c>
      <c r="F770" s="714" t="s">
        <v>705</v>
      </c>
      <c r="G770" s="723" t="s">
        <v>1480</v>
      </c>
      <c r="H770" s="714" t="s">
        <v>1588</v>
      </c>
      <c r="I770" s="714" t="s">
        <v>1484</v>
      </c>
      <c r="J770" s="724">
        <v>28</v>
      </c>
      <c r="K770" s="725">
        <v>73.497366987470485</v>
      </c>
      <c r="L770" s="725">
        <v>1</v>
      </c>
      <c r="M770" s="726">
        <f t="shared" si="22"/>
        <v>73.497366987470485</v>
      </c>
      <c r="N770" s="727">
        <f t="shared" si="23"/>
        <v>2.6249059638382315</v>
      </c>
      <c r="O770" s="714" t="s">
        <v>498</v>
      </c>
      <c r="P770" s="721" t="s">
        <v>1585</v>
      </c>
      <c r="R770" s="714">
        <v>48.9</v>
      </c>
      <c r="S770" s="714">
        <v>10374</v>
      </c>
    </row>
    <row r="771" spans="1:19">
      <c r="A771" s="721" t="s">
        <v>607</v>
      </c>
      <c r="B771" s="714">
        <v>2008</v>
      </c>
      <c r="D771" s="722" t="s">
        <v>1591</v>
      </c>
      <c r="E771" s="722" t="s">
        <v>1592</v>
      </c>
      <c r="F771" s="714" t="s">
        <v>705</v>
      </c>
      <c r="G771" s="723" t="s">
        <v>1480</v>
      </c>
      <c r="H771" s="714" t="s">
        <v>1588</v>
      </c>
      <c r="I771" s="714" t="s">
        <v>1484</v>
      </c>
      <c r="J771" s="724">
        <v>20</v>
      </c>
      <c r="K771" s="725">
        <v>19.989104775739964</v>
      </c>
      <c r="L771" s="725">
        <v>1</v>
      </c>
      <c r="M771" s="726">
        <f t="shared" si="22"/>
        <v>19.989104775739964</v>
      </c>
      <c r="N771" s="727">
        <f t="shared" si="23"/>
        <v>0.99945523878699816</v>
      </c>
      <c r="O771" s="714" t="s">
        <v>498</v>
      </c>
      <c r="P771" s="721" t="s">
        <v>1585</v>
      </c>
      <c r="R771" s="714">
        <v>48.9</v>
      </c>
      <c r="S771" s="714">
        <v>10374</v>
      </c>
    </row>
    <row r="772" spans="1:19">
      <c r="A772" s="721" t="s">
        <v>607</v>
      </c>
      <c r="B772" s="714">
        <v>2008</v>
      </c>
      <c r="D772" s="722" t="s">
        <v>657</v>
      </c>
      <c r="E772" s="722" t="s">
        <v>660</v>
      </c>
      <c r="F772" s="714" t="s">
        <v>705</v>
      </c>
      <c r="G772" s="723" t="s">
        <v>1480</v>
      </c>
      <c r="H772" s="714" t="s">
        <v>1588</v>
      </c>
      <c r="I772" s="714" t="s">
        <v>1484</v>
      </c>
      <c r="J772" s="724">
        <v>28</v>
      </c>
      <c r="K772" s="725">
        <v>70.809878336662422</v>
      </c>
      <c r="L772" s="725">
        <v>1</v>
      </c>
      <c r="M772" s="726">
        <f t="shared" ref="M772:M835" si="24">+K772/L772</f>
        <v>70.809878336662422</v>
      </c>
      <c r="N772" s="727">
        <f t="shared" ref="N772:N835" si="25">+M772/J772</f>
        <v>2.5289242263093721</v>
      </c>
      <c r="O772" s="714" t="s">
        <v>498</v>
      </c>
      <c r="P772" s="721" t="s">
        <v>1585</v>
      </c>
      <c r="R772" s="714">
        <v>48.9</v>
      </c>
      <c r="S772" s="714">
        <v>10374</v>
      </c>
    </row>
    <row r="773" spans="1:19">
      <c r="A773" s="721" t="s">
        <v>607</v>
      </c>
      <c r="B773" s="714">
        <v>2008</v>
      </c>
      <c r="D773" s="722" t="s">
        <v>658</v>
      </c>
      <c r="E773" s="722" t="s">
        <v>1487</v>
      </c>
      <c r="F773" s="714" t="s">
        <v>705</v>
      </c>
      <c r="G773" s="723" t="s">
        <v>1480</v>
      </c>
      <c r="H773" s="714" t="s">
        <v>1588</v>
      </c>
      <c r="I773" s="714" t="s">
        <v>1484</v>
      </c>
      <c r="J773" s="724">
        <v>30</v>
      </c>
      <c r="K773" s="725">
        <v>23.152351552569456</v>
      </c>
      <c r="L773" s="725">
        <v>1</v>
      </c>
      <c r="M773" s="726">
        <f t="shared" si="24"/>
        <v>23.152351552569456</v>
      </c>
      <c r="N773" s="727">
        <f t="shared" si="25"/>
        <v>0.77174505175231523</v>
      </c>
      <c r="O773" s="714" t="s">
        <v>498</v>
      </c>
      <c r="P773" s="721" t="s">
        <v>1585</v>
      </c>
      <c r="R773" s="714">
        <v>48.9</v>
      </c>
      <c r="S773" s="714">
        <v>10374</v>
      </c>
    </row>
    <row r="774" spans="1:19">
      <c r="A774" s="721" t="s">
        <v>607</v>
      </c>
      <c r="B774" s="714">
        <v>2008</v>
      </c>
      <c r="D774" s="722" t="s">
        <v>657</v>
      </c>
      <c r="E774" s="722" t="s">
        <v>660</v>
      </c>
      <c r="F774" s="714" t="s">
        <v>705</v>
      </c>
      <c r="G774" s="723" t="s">
        <v>1480</v>
      </c>
      <c r="H774" s="714" t="s">
        <v>1588</v>
      </c>
      <c r="I774" s="714" t="s">
        <v>1484</v>
      </c>
      <c r="J774" s="724">
        <v>28</v>
      </c>
      <c r="K774" s="725">
        <v>65.180679135645534</v>
      </c>
      <c r="L774" s="725">
        <v>1</v>
      </c>
      <c r="M774" s="726">
        <f t="shared" si="24"/>
        <v>65.180679135645534</v>
      </c>
      <c r="N774" s="727">
        <f t="shared" si="25"/>
        <v>2.3278813977016264</v>
      </c>
      <c r="O774" s="714" t="s">
        <v>498</v>
      </c>
      <c r="P774" s="721" t="s">
        <v>1585</v>
      </c>
      <c r="R774" s="714">
        <v>48.9</v>
      </c>
      <c r="S774" s="714">
        <v>10374</v>
      </c>
    </row>
    <row r="775" spans="1:19">
      <c r="A775" s="721" t="s">
        <v>607</v>
      </c>
      <c r="B775" s="714">
        <v>2008</v>
      </c>
      <c r="D775" s="722" t="s">
        <v>658</v>
      </c>
      <c r="E775" s="722" t="s">
        <v>1500</v>
      </c>
      <c r="F775" s="714" t="s">
        <v>705</v>
      </c>
      <c r="G775" s="723" t="s">
        <v>1480</v>
      </c>
      <c r="H775" s="714" t="s">
        <v>1588</v>
      </c>
      <c r="I775" s="714" t="s">
        <v>1484</v>
      </c>
      <c r="J775" s="724">
        <v>10</v>
      </c>
      <c r="K775" s="725">
        <v>9.0702741964772109</v>
      </c>
      <c r="L775" s="725">
        <v>1</v>
      </c>
      <c r="M775" s="726">
        <f t="shared" si="24"/>
        <v>9.0702741964772109</v>
      </c>
      <c r="N775" s="727">
        <f t="shared" si="25"/>
        <v>0.90702741964772104</v>
      </c>
      <c r="O775" s="714" t="s">
        <v>498</v>
      </c>
      <c r="P775" s="721" t="s">
        <v>1585</v>
      </c>
      <c r="R775" s="714">
        <v>48.9</v>
      </c>
      <c r="S775" s="714">
        <v>10374</v>
      </c>
    </row>
    <row r="776" spans="1:19">
      <c r="A776" s="721" t="s">
        <v>607</v>
      </c>
      <c r="B776" s="714">
        <v>2008</v>
      </c>
      <c r="D776" s="722" t="s">
        <v>657</v>
      </c>
      <c r="E776" s="722" t="s">
        <v>660</v>
      </c>
      <c r="F776" s="714" t="s">
        <v>705</v>
      </c>
      <c r="G776" s="723" t="s">
        <v>1480</v>
      </c>
      <c r="H776" s="714" t="s">
        <v>1588</v>
      </c>
      <c r="I776" s="714" t="s">
        <v>1484</v>
      </c>
      <c r="J776" s="724">
        <v>28</v>
      </c>
      <c r="K776" s="725">
        <v>73.497366987470485</v>
      </c>
      <c r="L776" s="725">
        <v>1</v>
      </c>
      <c r="M776" s="726">
        <f t="shared" si="24"/>
        <v>73.497366987470485</v>
      </c>
      <c r="N776" s="727">
        <f t="shared" si="25"/>
        <v>2.6249059638382315</v>
      </c>
      <c r="O776" s="714" t="s">
        <v>498</v>
      </c>
      <c r="P776" s="721" t="s">
        <v>1585</v>
      </c>
      <c r="R776" s="714">
        <v>48.9</v>
      </c>
      <c r="S776" s="714">
        <v>10374</v>
      </c>
    </row>
    <row r="777" spans="1:19">
      <c r="A777" s="721" t="s">
        <v>607</v>
      </c>
      <c r="B777" s="714">
        <v>2008</v>
      </c>
      <c r="D777" s="722" t="s">
        <v>1589</v>
      </c>
      <c r="E777" s="722" t="s">
        <v>1491</v>
      </c>
      <c r="F777" s="714" t="s">
        <v>705</v>
      </c>
      <c r="G777" s="723" t="s">
        <v>1480</v>
      </c>
      <c r="H777" s="714" t="s">
        <v>1588</v>
      </c>
      <c r="I777" s="714" t="s">
        <v>1484</v>
      </c>
      <c r="J777" s="724">
        <v>30</v>
      </c>
      <c r="K777" s="725">
        <v>26.083166878518249</v>
      </c>
      <c r="L777" s="725">
        <v>1</v>
      </c>
      <c r="M777" s="726">
        <f t="shared" si="24"/>
        <v>26.083166878518249</v>
      </c>
      <c r="N777" s="727">
        <f t="shared" si="25"/>
        <v>0.8694388959506083</v>
      </c>
      <c r="O777" s="714" t="s">
        <v>498</v>
      </c>
      <c r="P777" s="721" t="s">
        <v>1585</v>
      </c>
      <c r="R777" s="714">
        <v>48.9</v>
      </c>
      <c r="S777" s="714">
        <v>10374</v>
      </c>
    </row>
    <row r="778" spans="1:19">
      <c r="A778" s="721" t="s">
        <v>607</v>
      </c>
      <c r="B778" s="714">
        <v>2008</v>
      </c>
      <c r="D778" s="722" t="s">
        <v>657</v>
      </c>
      <c r="E778" s="722" t="s">
        <v>660</v>
      </c>
      <c r="F778" s="714" t="s">
        <v>705</v>
      </c>
      <c r="G778" s="723" t="s">
        <v>1480</v>
      </c>
      <c r="H778" s="714" t="s">
        <v>1588</v>
      </c>
      <c r="I778" s="714" t="s">
        <v>1484</v>
      </c>
      <c r="J778" s="724">
        <v>28</v>
      </c>
      <c r="K778" s="725">
        <v>82.476847648447418</v>
      </c>
      <c r="L778" s="725">
        <v>1</v>
      </c>
      <c r="M778" s="726">
        <f t="shared" si="24"/>
        <v>82.476847648447418</v>
      </c>
      <c r="N778" s="727">
        <f t="shared" si="25"/>
        <v>2.9456017017302649</v>
      </c>
      <c r="O778" s="714" t="s">
        <v>498</v>
      </c>
      <c r="P778" s="721" t="s">
        <v>1585</v>
      </c>
      <c r="R778" s="714">
        <v>48.9</v>
      </c>
      <c r="S778" s="714">
        <v>10374</v>
      </c>
    </row>
    <row r="779" spans="1:19">
      <c r="A779" s="721" t="s">
        <v>607</v>
      </c>
      <c r="B779" s="714">
        <v>2008</v>
      </c>
      <c r="D779" s="722" t="s">
        <v>658</v>
      </c>
      <c r="E779" s="722" t="s">
        <v>1500</v>
      </c>
      <c r="F779" s="714" t="s">
        <v>705</v>
      </c>
      <c r="G779" s="723" t="s">
        <v>1480</v>
      </c>
      <c r="H779" s="714" t="s">
        <v>1588</v>
      </c>
      <c r="I779" s="714" t="s">
        <v>1484</v>
      </c>
      <c r="J779" s="724">
        <v>10</v>
      </c>
      <c r="K779" s="725">
        <v>11.040493916833121</v>
      </c>
      <c r="L779" s="725">
        <v>1</v>
      </c>
      <c r="M779" s="726">
        <f t="shared" si="24"/>
        <v>11.040493916833121</v>
      </c>
      <c r="N779" s="727">
        <f t="shared" si="25"/>
        <v>1.1040493916833121</v>
      </c>
      <c r="O779" s="714" t="s">
        <v>498</v>
      </c>
      <c r="P779" s="721" t="s">
        <v>1585</v>
      </c>
      <c r="R779" s="714">
        <v>48.9</v>
      </c>
      <c r="S779" s="714">
        <v>10374</v>
      </c>
    </row>
    <row r="780" spans="1:19">
      <c r="A780" s="721" t="s">
        <v>607</v>
      </c>
      <c r="B780" s="714">
        <v>2008</v>
      </c>
      <c r="D780" s="722" t="s">
        <v>657</v>
      </c>
      <c r="E780" s="722" t="s">
        <v>660</v>
      </c>
      <c r="F780" s="714" t="s">
        <v>705</v>
      </c>
      <c r="G780" s="723" t="s">
        <v>1480</v>
      </c>
      <c r="H780" s="714" t="s">
        <v>1588</v>
      </c>
      <c r="I780" s="714" t="s">
        <v>1484</v>
      </c>
      <c r="J780" s="724">
        <v>28</v>
      </c>
      <c r="K780" s="725">
        <v>80.325040857090968</v>
      </c>
      <c r="L780" s="725">
        <v>1</v>
      </c>
      <c r="M780" s="726">
        <f t="shared" si="24"/>
        <v>80.325040857090968</v>
      </c>
      <c r="N780" s="727">
        <f t="shared" si="25"/>
        <v>2.8687514591818202</v>
      </c>
      <c r="O780" s="714" t="s">
        <v>498</v>
      </c>
      <c r="P780" s="721" t="s">
        <v>1585</v>
      </c>
      <c r="R780" s="714">
        <v>48.9</v>
      </c>
      <c r="S780" s="714">
        <v>10374</v>
      </c>
    </row>
    <row r="781" spans="1:19">
      <c r="A781" s="721" t="s">
        <v>607</v>
      </c>
      <c r="B781" s="714">
        <v>2008</v>
      </c>
      <c r="D781" s="722" t="s">
        <v>658</v>
      </c>
      <c r="E781" s="722" t="s">
        <v>1500</v>
      </c>
      <c r="F781" s="714" t="s">
        <v>705</v>
      </c>
      <c r="G781" s="723" t="s">
        <v>1480</v>
      </c>
      <c r="H781" s="714" t="s">
        <v>1588</v>
      </c>
      <c r="I781" s="714" t="s">
        <v>1484</v>
      </c>
      <c r="J781" s="724">
        <v>10</v>
      </c>
      <c r="K781" s="725">
        <v>10.786272017432358</v>
      </c>
      <c r="L781" s="725">
        <v>1</v>
      </c>
      <c r="M781" s="726">
        <f t="shared" si="24"/>
        <v>10.786272017432358</v>
      </c>
      <c r="N781" s="727">
        <f t="shared" si="25"/>
        <v>1.0786272017432359</v>
      </c>
      <c r="O781" s="714" t="s">
        <v>498</v>
      </c>
      <c r="P781" s="721" t="s">
        <v>1585</v>
      </c>
      <c r="R781" s="714">
        <v>48.9</v>
      </c>
      <c r="S781" s="714">
        <v>10374</v>
      </c>
    </row>
    <row r="782" spans="1:19">
      <c r="A782" s="721" t="s">
        <v>607</v>
      </c>
      <c r="B782" s="714">
        <v>2008</v>
      </c>
      <c r="D782" s="722" t="s">
        <v>657</v>
      </c>
      <c r="E782" s="722" t="s">
        <v>660</v>
      </c>
      <c r="F782" s="714" t="s">
        <v>705</v>
      </c>
      <c r="G782" s="723" t="s">
        <v>1480</v>
      </c>
      <c r="H782" s="714" t="s">
        <v>1588</v>
      </c>
      <c r="I782" s="714" t="s">
        <v>1484</v>
      </c>
      <c r="J782" s="724">
        <v>28</v>
      </c>
      <c r="K782" s="725">
        <v>74.868349373524595</v>
      </c>
      <c r="L782" s="725">
        <v>1</v>
      </c>
      <c r="M782" s="726">
        <f t="shared" si="24"/>
        <v>74.868349373524595</v>
      </c>
      <c r="N782" s="727">
        <f t="shared" si="25"/>
        <v>2.6738696204830212</v>
      </c>
      <c r="O782" s="714" t="s">
        <v>498</v>
      </c>
      <c r="P782" s="721" t="s">
        <v>1585</v>
      </c>
      <c r="R782" s="714">
        <v>48.9</v>
      </c>
      <c r="S782" s="714">
        <v>10374</v>
      </c>
    </row>
    <row r="783" spans="1:19">
      <c r="A783" s="721" t="s">
        <v>607</v>
      </c>
      <c r="B783" s="714">
        <v>2008</v>
      </c>
      <c r="D783" s="722" t="s">
        <v>658</v>
      </c>
      <c r="E783" s="722" t="s">
        <v>1500</v>
      </c>
      <c r="F783" s="714" t="s">
        <v>705</v>
      </c>
      <c r="G783" s="723" t="s">
        <v>1480</v>
      </c>
      <c r="H783" s="714" t="s">
        <v>1588</v>
      </c>
      <c r="I783" s="714" t="s">
        <v>1484</v>
      </c>
      <c r="J783" s="724">
        <v>10</v>
      </c>
      <c r="K783" s="725">
        <v>11.013255856183038</v>
      </c>
      <c r="L783" s="725">
        <v>1</v>
      </c>
      <c r="M783" s="726">
        <f t="shared" si="24"/>
        <v>11.013255856183038</v>
      </c>
      <c r="N783" s="727">
        <f t="shared" si="25"/>
        <v>1.1013255856183037</v>
      </c>
      <c r="O783" s="714" t="s">
        <v>498</v>
      </c>
      <c r="P783" s="721" t="s">
        <v>1585</v>
      </c>
      <c r="R783" s="714">
        <v>48.9</v>
      </c>
      <c r="S783" s="714">
        <v>10374</v>
      </c>
    </row>
    <row r="784" spans="1:19">
      <c r="A784" s="721" t="s">
        <v>607</v>
      </c>
      <c r="B784" s="714">
        <v>2008</v>
      </c>
      <c r="D784" s="722" t="s">
        <v>657</v>
      </c>
      <c r="E784" s="722" t="s">
        <v>660</v>
      </c>
      <c r="F784" s="714" t="s">
        <v>705</v>
      </c>
      <c r="G784" s="723" t="s">
        <v>1480</v>
      </c>
      <c r="H784" s="714" t="s">
        <v>1588</v>
      </c>
      <c r="I784" s="714" t="s">
        <v>1484</v>
      </c>
      <c r="J784" s="724">
        <v>28</v>
      </c>
      <c r="K784" s="725">
        <v>83.493735246050477</v>
      </c>
      <c r="L784" s="725">
        <v>1</v>
      </c>
      <c r="M784" s="726">
        <f t="shared" si="24"/>
        <v>83.493735246050477</v>
      </c>
      <c r="N784" s="727">
        <f t="shared" si="25"/>
        <v>2.9819191159303742</v>
      </c>
      <c r="O784" s="714" t="s">
        <v>498</v>
      </c>
      <c r="P784" s="721" t="s">
        <v>1585</v>
      </c>
      <c r="R784" s="714">
        <v>48.9</v>
      </c>
      <c r="S784" s="714">
        <v>10374</v>
      </c>
    </row>
    <row r="785" spans="1:19">
      <c r="A785" s="721" t="s">
        <v>607</v>
      </c>
      <c r="B785" s="714">
        <v>2008</v>
      </c>
      <c r="D785" s="722" t="s">
        <v>658</v>
      </c>
      <c r="E785" s="722" t="s">
        <v>1539</v>
      </c>
      <c r="F785" s="714" t="s">
        <v>705</v>
      </c>
      <c r="G785" s="723" t="s">
        <v>1480</v>
      </c>
      <c r="H785" s="714" t="s">
        <v>1588</v>
      </c>
      <c r="I785" s="714" t="s">
        <v>1484</v>
      </c>
      <c r="J785" s="724">
        <v>28</v>
      </c>
      <c r="K785" s="725">
        <v>14.281823134192845</v>
      </c>
      <c r="L785" s="725">
        <v>1</v>
      </c>
      <c r="M785" s="726">
        <f t="shared" si="24"/>
        <v>14.281823134192845</v>
      </c>
      <c r="N785" s="727">
        <f t="shared" si="25"/>
        <v>0.51006511193545878</v>
      </c>
      <c r="O785" s="714" t="s">
        <v>498</v>
      </c>
      <c r="P785" s="721" t="s">
        <v>1585</v>
      </c>
      <c r="R785" s="714">
        <v>48.9</v>
      </c>
      <c r="S785" s="714">
        <v>10374</v>
      </c>
    </row>
    <row r="786" spans="1:19">
      <c r="A786" s="721" t="s">
        <v>607</v>
      </c>
      <c r="B786" s="714">
        <v>2008</v>
      </c>
      <c r="D786" s="722" t="s">
        <v>657</v>
      </c>
      <c r="E786" s="722" t="s">
        <v>660</v>
      </c>
      <c r="F786" s="714" t="s">
        <v>705</v>
      </c>
      <c r="G786" s="723" t="s">
        <v>1480</v>
      </c>
      <c r="H786" s="714" t="s">
        <v>1588</v>
      </c>
      <c r="I786" s="714" t="s">
        <v>1484</v>
      </c>
      <c r="J786" s="724">
        <v>28</v>
      </c>
      <c r="K786" s="725">
        <v>69.684038496459053</v>
      </c>
      <c r="L786" s="725">
        <v>1</v>
      </c>
      <c r="M786" s="726">
        <f t="shared" si="24"/>
        <v>69.684038496459053</v>
      </c>
      <c r="N786" s="727">
        <f t="shared" si="25"/>
        <v>2.4887156605878231</v>
      </c>
      <c r="O786" s="714" t="s">
        <v>498</v>
      </c>
      <c r="P786" s="721" t="s">
        <v>1585</v>
      </c>
      <c r="R786" s="714">
        <v>48.9</v>
      </c>
      <c r="S786" s="714">
        <v>10374</v>
      </c>
    </row>
    <row r="787" spans="1:19">
      <c r="A787" s="721" t="s">
        <v>607</v>
      </c>
      <c r="B787" s="714">
        <v>2008</v>
      </c>
      <c r="D787" s="722" t="s">
        <v>658</v>
      </c>
      <c r="E787" s="722" t="s">
        <v>1500</v>
      </c>
      <c r="F787" s="714" t="s">
        <v>705</v>
      </c>
      <c r="G787" s="723" t="s">
        <v>1480</v>
      </c>
      <c r="H787" s="714" t="s">
        <v>1588</v>
      </c>
      <c r="I787" s="714" t="s">
        <v>1484</v>
      </c>
      <c r="J787" s="724">
        <v>10</v>
      </c>
      <c r="K787" s="725">
        <v>13.337570364990011</v>
      </c>
      <c r="L787" s="725">
        <v>1</v>
      </c>
      <c r="M787" s="726">
        <f t="shared" si="24"/>
        <v>13.337570364990011</v>
      </c>
      <c r="N787" s="727">
        <f t="shared" si="25"/>
        <v>1.333757036499001</v>
      </c>
      <c r="O787" s="714" t="s">
        <v>498</v>
      </c>
      <c r="P787" s="721" t="s">
        <v>1585</v>
      </c>
      <c r="R787" s="714">
        <v>48.9</v>
      </c>
      <c r="S787" s="714">
        <v>10374</v>
      </c>
    </row>
    <row r="788" spans="1:19">
      <c r="A788" s="721" t="s">
        <v>607</v>
      </c>
      <c r="B788" s="714">
        <v>2008</v>
      </c>
      <c r="D788" s="722" t="s">
        <v>657</v>
      </c>
      <c r="E788" s="722" t="s">
        <v>660</v>
      </c>
      <c r="F788" s="714" t="s">
        <v>705</v>
      </c>
      <c r="G788" s="723" t="s">
        <v>1480</v>
      </c>
      <c r="H788" s="714" t="s">
        <v>1588</v>
      </c>
      <c r="I788" s="714" t="s">
        <v>1484</v>
      </c>
      <c r="J788" s="724">
        <v>28</v>
      </c>
      <c r="K788" s="725">
        <v>79.135645542037395</v>
      </c>
      <c r="L788" s="725">
        <v>1</v>
      </c>
      <c r="M788" s="726">
        <f t="shared" si="24"/>
        <v>79.135645542037395</v>
      </c>
      <c r="N788" s="727">
        <f t="shared" si="25"/>
        <v>2.8262730550727642</v>
      </c>
      <c r="O788" s="714" t="s">
        <v>498</v>
      </c>
      <c r="P788" s="721" t="s">
        <v>1585</v>
      </c>
      <c r="R788" s="714">
        <v>48.9</v>
      </c>
      <c r="S788" s="714">
        <v>10374</v>
      </c>
    </row>
    <row r="789" spans="1:19">
      <c r="A789" s="721" t="s">
        <v>607</v>
      </c>
      <c r="B789" s="714">
        <v>2008</v>
      </c>
      <c r="D789" s="722" t="s">
        <v>658</v>
      </c>
      <c r="E789" s="722" t="s">
        <v>1500</v>
      </c>
      <c r="F789" s="714" t="s">
        <v>705</v>
      </c>
      <c r="G789" s="723" t="s">
        <v>1480</v>
      </c>
      <c r="H789" s="714" t="s">
        <v>1588</v>
      </c>
      <c r="I789" s="714" t="s">
        <v>1484</v>
      </c>
      <c r="J789" s="724">
        <v>10</v>
      </c>
      <c r="K789" s="725">
        <v>8.8977664790266928</v>
      </c>
      <c r="L789" s="725">
        <v>1</v>
      </c>
      <c r="M789" s="726">
        <f t="shared" si="24"/>
        <v>8.8977664790266928</v>
      </c>
      <c r="N789" s="727">
        <f t="shared" si="25"/>
        <v>0.8897766479026693</v>
      </c>
      <c r="O789" s="714" t="s">
        <v>498</v>
      </c>
      <c r="P789" s="721" t="s">
        <v>1585</v>
      </c>
      <c r="R789" s="714">
        <v>48.9</v>
      </c>
      <c r="S789" s="714">
        <v>10374</v>
      </c>
    </row>
    <row r="790" spans="1:19">
      <c r="A790" s="721" t="s">
        <v>607</v>
      </c>
      <c r="B790" s="714">
        <v>2008</v>
      </c>
      <c r="D790" s="722" t="s">
        <v>657</v>
      </c>
      <c r="E790" s="722" t="s">
        <v>660</v>
      </c>
      <c r="F790" s="714" t="s">
        <v>705</v>
      </c>
      <c r="G790" s="723" t="s">
        <v>1480</v>
      </c>
      <c r="H790" s="714" t="s">
        <v>1588</v>
      </c>
      <c r="I790" s="714" t="s">
        <v>1484</v>
      </c>
      <c r="J790" s="724">
        <v>28</v>
      </c>
      <c r="K790" s="725">
        <v>73.497366987470485</v>
      </c>
      <c r="L790" s="725">
        <v>1</v>
      </c>
      <c r="M790" s="726">
        <f t="shared" si="24"/>
        <v>73.497366987470485</v>
      </c>
      <c r="N790" s="727">
        <f t="shared" si="25"/>
        <v>2.6249059638382315</v>
      </c>
      <c r="O790" s="714" t="s">
        <v>498</v>
      </c>
      <c r="P790" s="721" t="s">
        <v>1585</v>
      </c>
      <c r="R790" s="714">
        <v>48.9</v>
      </c>
      <c r="S790" s="714">
        <v>10374</v>
      </c>
    </row>
    <row r="791" spans="1:19">
      <c r="A791" s="721" t="s">
        <v>607</v>
      </c>
      <c r="B791" s="714">
        <v>2008</v>
      </c>
      <c r="D791" s="722" t="s">
        <v>658</v>
      </c>
      <c r="E791" s="722" t="s">
        <v>732</v>
      </c>
      <c r="F791" s="714" t="s">
        <v>705</v>
      </c>
      <c r="G791" s="723" t="s">
        <v>1480</v>
      </c>
      <c r="H791" s="714" t="s">
        <v>1588</v>
      </c>
      <c r="I791" s="714" t="s">
        <v>402</v>
      </c>
      <c r="J791" s="724">
        <v>100</v>
      </c>
      <c r="K791" s="725">
        <v>41.292899945523878</v>
      </c>
      <c r="L791" s="725">
        <v>1</v>
      </c>
      <c r="M791" s="726">
        <f t="shared" si="24"/>
        <v>41.292899945523878</v>
      </c>
      <c r="N791" s="727">
        <f t="shared" si="25"/>
        <v>0.41292899945523875</v>
      </c>
      <c r="O791" s="714" t="s">
        <v>498</v>
      </c>
      <c r="P791" s="721" t="s">
        <v>1585</v>
      </c>
      <c r="R791" s="714">
        <v>48.9</v>
      </c>
      <c r="S791" s="714">
        <v>10374</v>
      </c>
    </row>
    <row r="792" spans="1:19">
      <c r="A792" s="721" t="s">
        <v>607</v>
      </c>
      <c r="B792" s="714">
        <v>2008</v>
      </c>
      <c r="D792" s="722" t="s">
        <v>657</v>
      </c>
      <c r="E792" s="722" t="s">
        <v>660</v>
      </c>
      <c r="F792" s="714" t="s">
        <v>705</v>
      </c>
      <c r="G792" s="723" t="s">
        <v>1480</v>
      </c>
      <c r="H792" s="714" t="s">
        <v>1588</v>
      </c>
      <c r="I792" s="714" t="s">
        <v>1484</v>
      </c>
      <c r="J792" s="724">
        <v>28</v>
      </c>
      <c r="K792" s="725">
        <v>79.055747230797166</v>
      </c>
      <c r="L792" s="725">
        <v>1</v>
      </c>
      <c r="M792" s="726">
        <f t="shared" si="24"/>
        <v>79.055747230797166</v>
      </c>
      <c r="N792" s="727">
        <f t="shared" si="25"/>
        <v>2.8234195439570415</v>
      </c>
      <c r="O792" s="714" t="s">
        <v>498</v>
      </c>
      <c r="P792" s="721" t="s">
        <v>1585</v>
      </c>
      <c r="R792" s="714">
        <v>48.9</v>
      </c>
      <c r="S792" s="714">
        <v>10374</v>
      </c>
    </row>
    <row r="793" spans="1:19">
      <c r="A793" s="721" t="s">
        <v>607</v>
      </c>
      <c r="B793" s="714">
        <v>2008</v>
      </c>
      <c r="D793" s="722" t="s">
        <v>1593</v>
      </c>
      <c r="E793" s="722" t="s">
        <v>1539</v>
      </c>
      <c r="F793" s="714" t="s">
        <v>705</v>
      </c>
      <c r="G793" s="723" t="s">
        <v>1480</v>
      </c>
      <c r="H793" s="714" t="s">
        <v>1588</v>
      </c>
      <c r="I793" s="714" t="s">
        <v>1484</v>
      </c>
      <c r="J793" s="724">
        <v>28</v>
      </c>
      <c r="K793" s="725">
        <v>16.825857998910475</v>
      </c>
      <c r="L793" s="725">
        <v>1</v>
      </c>
      <c r="M793" s="726">
        <f t="shared" si="24"/>
        <v>16.825857998910475</v>
      </c>
      <c r="N793" s="727">
        <f t="shared" si="25"/>
        <v>0.6009234999610884</v>
      </c>
      <c r="O793" s="714" t="s">
        <v>498</v>
      </c>
      <c r="P793" s="721" t="s">
        <v>1585</v>
      </c>
      <c r="R793" s="714">
        <v>48.9</v>
      </c>
      <c r="S793" s="714">
        <v>10374</v>
      </c>
    </row>
    <row r="794" spans="1:19">
      <c r="A794" s="721" t="s">
        <v>607</v>
      </c>
      <c r="B794" s="714">
        <v>2008</v>
      </c>
      <c r="D794" s="722" t="s">
        <v>657</v>
      </c>
      <c r="E794" s="722" t="s">
        <v>660</v>
      </c>
      <c r="F794" s="714" t="s">
        <v>705</v>
      </c>
      <c r="G794" s="723" t="s">
        <v>1480</v>
      </c>
      <c r="H794" s="714" t="s">
        <v>1588</v>
      </c>
      <c r="I794" s="714" t="s">
        <v>1484</v>
      </c>
      <c r="J794" s="724">
        <v>28</v>
      </c>
      <c r="K794" s="725">
        <v>79.055747230797166</v>
      </c>
      <c r="L794" s="725">
        <v>1</v>
      </c>
      <c r="M794" s="726">
        <f t="shared" si="24"/>
        <v>79.055747230797166</v>
      </c>
      <c r="N794" s="727">
        <f t="shared" si="25"/>
        <v>2.8234195439570415</v>
      </c>
      <c r="O794" s="714" t="s">
        <v>498</v>
      </c>
      <c r="P794" s="721" t="s">
        <v>1585</v>
      </c>
      <c r="R794" s="714">
        <v>48.9</v>
      </c>
      <c r="S794" s="714">
        <v>10374</v>
      </c>
    </row>
    <row r="795" spans="1:19">
      <c r="A795" s="721" t="s">
        <v>607</v>
      </c>
      <c r="B795" s="714">
        <v>2008</v>
      </c>
      <c r="D795" s="722" t="s">
        <v>1590</v>
      </c>
      <c r="E795" s="722" t="s">
        <v>1487</v>
      </c>
      <c r="F795" s="714" t="s">
        <v>705</v>
      </c>
      <c r="G795" s="723" t="s">
        <v>1480</v>
      </c>
      <c r="H795" s="714" t="s">
        <v>1588</v>
      </c>
      <c r="I795" s="714" t="s">
        <v>1484</v>
      </c>
      <c r="J795" s="724">
        <v>28</v>
      </c>
      <c r="K795" s="725">
        <v>31.276557109133826</v>
      </c>
      <c r="L795" s="725">
        <v>1</v>
      </c>
      <c r="M795" s="726">
        <f t="shared" si="24"/>
        <v>31.276557109133826</v>
      </c>
      <c r="N795" s="727">
        <f t="shared" si="25"/>
        <v>1.1170198967547795</v>
      </c>
      <c r="O795" s="714" t="s">
        <v>498</v>
      </c>
      <c r="P795" s="721" t="s">
        <v>1585</v>
      </c>
      <c r="R795" s="714">
        <v>48.9</v>
      </c>
      <c r="S795" s="714">
        <v>10374</v>
      </c>
    </row>
    <row r="796" spans="1:19">
      <c r="A796" s="721" t="s">
        <v>607</v>
      </c>
      <c r="B796" s="714">
        <v>2008</v>
      </c>
      <c r="D796" s="722" t="s">
        <v>658</v>
      </c>
      <c r="E796" s="722" t="s">
        <v>1539</v>
      </c>
      <c r="F796" s="714" t="s">
        <v>705</v>
      </c>
      <c r="G796" s="723" t="s">
        <v>1480</v>
      </c>
      <c r="H796" s="714" t="s">
        <v>1588</v>
      </c>
      <c r="I796" s="714" t="s">
        <v>1484</v>
      </c>
      <c r="J796" s="724">
        <v>28</v>
      </c>
      <c r="K796" s="725">
        <v>13.074269112039222</v>
      </c>
      <c r="L796" s="725">
        <v>1</v>
      </c>
      <c r="M796" s="726">
        <f t="shared" si="24"/>
        <v>13.074269112039222</v>
      </c>
      <c r="N796" s="727">
        <f t="shared" si="25"/>
        <v>0.46693818257282932</v>
      </c>
      <c r="O796" s="714" t="s">
        <v>498</v>
      </c>
      <c r="P796" s="721" t="s">
        <v>1585</v>
      </c>
      <c r="R796" s="714">
        <v>48.9</v>
      </c>
      <c r="S796" s="714">
        <v>10374</v>
      </c>
    </row>
    <row r="797" spans="1:19">
      <c r="A797" s="721" t="s">
        <v>607</v>
      </c>
      <c r="B797" s="714">
        <v>2008</v>
      </c>
      <c r="D797" s="722" t="s">
        <v>657</v>
      </c>
      <c r="E797" s="722" t="s">
        <v>660</v>
      </c>
      <c r="F797" s="714" t="s">
        <v>705</v>
      </c>
      <c r="G797" s="723" t="s">
        <v>1480</v>
      </c>
      <c r="H797" s="714" t="s">
        <v>1588</v>
      </c>
      <c r="I797" s="714" t="s">
        <v>1484</v>
      </c>
      <c r="J797" s="724">
        <v>28</v>
      </c>
      <c r="K797" s="725">
        <v>54.639549664063914</v>
      </c>
      <c r="L797" s="725">
        <v>1</v>
      </c>
      <c r="M797" s="726">
        <f t="shared" si="24"/>
        <v>54.639549664063914</v>
      </c>
      <c r="N797" s="727">
        <f t="shared" si="25"/>
        <v>1.9514124880022827</v>
      </c>
      <c r="O797" s="714" t="s">
        <v>498</v>
      </c>
      <c r="P797" s="721" t="s">
        <v>1585</v>
      </c>
      <c r="R797" s="714">
        <v>48.9</v>
      </c>
      <c r="S797" s="714">
        <v>10374</v>
      </c>
    </row>
    <row r="798" spans="1:19">
      <c r="A798" s="721" t="s">
        <v>607</v>
      </c>
      <c r="B798" s="714">
        <v>2008</v>
      </c>
      <c r="D798" s="722" t="s">
        <v>658</v>
      </c>
      <c r="E798" s="722" t="s">
        <v>1500</v>
      </c>
      <c r="F798" s="714" t="s">
        <v>705</v>
      </c>
      <c r="G798" s="723" t="s">
        <v>1480</v>
      </c>
      <c r="H798" s="714" t="s">
        <v>1588</v>
      </c>
      <c r="I798" s="714" t="s">
        <v>1484</v>
      </c>
      <c r="J798" s="724">
        <v>10</v>
      </c>
      <c r="K798" s="725">
        <v>9.351734156528055</v>
      </c>
      <c r="L798" s="725">
        <v>1</v>
      </c>
      <c r="M798" s="726">
        <f t="shared" si="24"/>
        <v>9.351734156528055</v>
      </c>
      <c r="N798" s="727">
        <f t="shared" si="25"/>
        <v>0.93517341565280554</v>
      </c>
      <c r="O798" s="714" t="s">
        <v>498</v>
      </c>
      <c r="P798" s="721" t="s">
        <v>1585</v>
      </c>
      <c r="R798" s="714">
        <v>48.9</v>
      </c>
      <c r="S798" s="714">
        <v>10374</v>
      </c>
    </row>
    <row r="799" spans="1:19">
      <c r="A799" s="721" t="s">
        <v>607</v>
      </c>
      <c r="B799" s="714">
        <v>2008</v>
      </c>
      <c r="D799" s="722" t="s">
        <v>658</v>
      </c>
      <c r="E799" s="722" t="s">
        <v>1500</v>
      </c>
      <c r="F799" s="714" t="s">
        <v>705</v>
      </c>
      <c r="G799" s="723" t="s">
        <v>1480</v>
      </c>
      <c r="H799" s="714" t="s">
        <v>1588</v>
      </c>
      <c r="I799" s="714" t="s">
        <v>1484</v>
      </c>
      <c r="J799" s="724">
        <v>10</v>
      </c>
      <c r="K799" s="725">
        <v>9.9146540766297431</v>
      </c>
      <c r="L799" s="725">
        <v>1</v>
      </c>
      <c r="M799" s="726">
        <f t="shared" si="24"/>
        <v>9.9146540766297431</v>
      </c>
      <c r="N799" s="727">
        <f t="shared" si="25"/>
        <v>0.99146540766297431</v>
      </c>
      <c r="O799" s="714" t="s">
        <v>498</v>
      </c>
      <c r="P799" s="721" t="s">
        <v>1585</v>
      </c>
      <c r="R799" s="714">
        <v>48.9</v>
      </c>
      <c r="S799" s="714">
        <v>10374</v>
      </c>
    </row>
    <row r="800" spans="1:19">
      <c r="A800" s="721" t="s">
        <v>607</v>
      </c>
      <c r="B800" s="714">
        <v>2008</v>
      </c>
      <c r="D800" s="722" t="s">
        <v>657</v>
      </c>
      <c r="E800" s="722" t="s">
        <v>660</v>
      </c>
      <c r="F800" s="714" t="s">
        <v>705</v>
      </c>
      <c r="G800" s="723" t="s">
        <v>1480</v>
      </c>
      <c r="H800" s="714" t="s">
        <v>1588</v>
      </c>
      <c r="I800" s="714" t="s">
        <v>1484</v>
      </c>
      <c r="J800" s="724">
        <v>28</v>
      </c>
      <c r="K800" s="725">
        <v>71.654258216814952</v>
      </c>
      <c r="L800" s="725">
        <v>1</v>
      </c>
      <c r="M800" s="726">
        <f t="shared" si="24"/>
        <v>71.654258216814952</v>
      </c>
      <c r="N800" s="727">
        <f t="shared" si="25"/>
        <v>2.5590806506005341</v>
      </c>
      <c r="O800" s="714" t="s">
        <v>498</v>
      </c>
      <c r="P800" s="721" t="s">
        <v>1585</v>
      </c>
      <c r="R800" s="714">
        <v>48.9</v>
      </c>
      <c r="S800" s="714">
        <v>10374</v>
      </c>
    </row>
    <row r="801" spans="1:19">
      <c r="A801" s="721" t="s">
        <v>607</v>
      </c>
      <c r="B801" s="714">
        <v>2008</v>
      </c>
      <c r="D801" s="722" t="s">
        <v>658</v>
      </c>
      <c r="E801" s="722" t="s">
        <v>1500</v>
      </c>
      <c r="F801" s="714" t="s">
        <v>705</v>
      </c>
      <c r="G801" s="723" t="s">
        <v>1480</v>
      </c>
      <c r="H801" s="714" t="s">
        <v>1588</v>
      </c>
      <c r="I801" s="714" t="s">
        <v>1484</v>
      </c>
      <c r="J801" s="724">
        <v>20</v>
      </c>
      <c r="K801" s="725">
        <v>14.16379153804249</v>
      </c>
      <c r="L801" s="725">
        <v>1</v>
      </c>
      <c r="M801" s="726">
        <f t="shared" si="24"/>
        <v>14.16379153804249</v>
      </c>
      <c r="N801" s="727">
        <f t="shared" si="25"/>
        <v>0.70818957690212447</v>
      </c>
      <c r="O801" s="714" t="s">
        <v>498</v>
      </c>
      <c r="P801" s="721" t="s">
        <v>1585</v>
      </c>
      <c r="R801" s="714">
        <v>48.9</v>
      </c>
      <c r="S801" s="714">
        <v>10374</v>
      </c>
    </row>
    <row r="802" spans="1:19">
      <c r="A802" s="721" t="s">
        <v>607</v>
      </c>
      <c r="B802" s="714">
        <v>2008</v>
      </c>
      <c r="D802" s="722" t="s">
        <v>1594</v>
      </c>
      <c r="E802" s="722" t="s">
        <v>1595</v>
      </c>
      <c r="F802" s="714" t="s">
        <v>705</v>
      </c>
      <c r="G802" s="723" t="s">
        <v>1480</v>
      </c>
      <c r="H802" s="714" t="s">
        <v>1588</v>
      </c>
      <c r="I802" s="714" t="s">
        <v>1484</v>
      </c>
      <c r="J802" s="724">
        <v>1</v>
      </c>
      <c r="K802" s="725">
        <v>1.2075540221536225</v>
      </c>
      <c r="L802" s="725">
        <v>1</v>
      </c>
      <c r="M802" s="726">
        <f t="shared" si="24"/>
        <v>1.2075540221536225</v>
      </c>
      <c r="N802" s="727">
        <f t="shared" si="25"/>
        <v>1.2075540221536225</v>
      </c>
      <c r="O802" s="714" t="s">
        <v>498</v>
      </c>
      <c r="P802" s="721" t="s">
        <v>1585</v>
      </c>
      <c r="R802" s="714">
        <v>48.9</v>
      </c>
      <c r="S802" s="714">
        <v>10374</v>
      </c>
    </row>
    <row r="803" spans="1:19">
      <c r="A803" s="721" t="s">
        <v>607</v>
      </c>
      <c r="B803" s="714">
        <v>2008</v>
      </c>
      <c r="D803" s="722" t="s">
        <v>657</v>
      </c>
      <c r="E803" s="722" t="s">
        <v>660</v>
      </c>
      <c r="F803" s="714" t="s">
        <v>705</v>
      </c>
      <c r="G803" s="723" t="s">
        <v>1480</v>
      </c>
      <c r="H803" s="714" t="s">
        <v>1588</v>
      </c>
      <c r="I803" s="714" t="s">
        <v>1484</v>
      </c>
      <c r="J803" s="724">
        <v>28</v>
      </c>
      <c r="K803" s="725">
        <v>59.64772108225894</v>
      </c>
      <c r="L803" s="725">
        <v>1</v>
      </c>
      <c r="M803" s="726">
        <f t="shared" si="24"/>
        <v>59.64772108225894</v>
      </c>
      <c r="N803" s="727">
        <f t="shared" si="25"/>
        <v>2.1302757529378193</v>
      </c>
      <c r="O803" s="714" t="s">
        <v>498</v>
      </c>
      <c r="P803" s="721" t="s">
        <v>1585</v>
      </c>
      <c r="R803" s="714">
        <v>48.9</v>
      </c>
      <c r="S803" s="714">
        <v>10374</v>
      </c>
    </row>
    <row r="804" spans="1:19">
      <c r="A804" s="721" t="s">
        <v>607</v>
      </c>
      <c r="B804" s="714">
        <v>2008</v>
      </c>
      <c r="D804" s="722" t="s">
        <v>1596</v>
      </c>
      <c r="E804" s="722" t="s">
        <v>1526</v>
      </c>
      <c r="F804" s="714" t="s">
        <v>705</v>
      </c>
      <c r="G804" s="723" t="s">
        <v>1480</v>
      </c>
      <c r="H804" s="714" t="s">
        <v>1588</v>
      </c>
      <c r="I804" s="714" t="s">
        <v>1484</v>
      </c>
      <c r="J804" s="724">
        <v>50</v>
      </c>
      <c r="K804" s="725">
        <v>54.7012892682041</v>
      </c>
      <c r="L804" s="725">
        <v>1</v>
      </c>
      <c r="M804" s="726">
        <f t="shared" si="24"/>
        <v>54.7012892682041</v>
      </c>
      <c r="N804" s="727">
        <f t="shared" si="25"/>
        <v>1.094025785364082</v>
      </c>
      <c r="O804" s="714" t="s">
        <v>498</v>
      </c>
      <c r="P804" s="721" t="s">
        <v>1585</v>
      </c>
      <c r="R804" s="714">
        <v>48.9</v>
      </c>
      <c r="S804" s="714">
        <v>10374</v>
      </c>
    </row>
    <row r="805" spans="1:19">
      <c r="A805" s="721" t="s">
        <v>607</v>
      </c>
      <c r="B805" s="714">
        <v>2008</v>
      </c>
      <c r="D805" s="722" t="s">
        <v>657</v>
      </c>
      <c r="E805" s="722" t="s">
        <v>660</v>
      </c>
      <c r="F805" s="714" t="s">
        <v>705</v>
      </c>
      <c r="G805" s="723" t="s">
        <v>1480</v>
      </c>
      <c r="H805" s="714" t="s">
        <v>1588</v>
      </c>
      <c r="I805" s="714" t="s">
        <v>1484</v>
      </c>
      <c r="J805" s="724">
        <v>28</v>
      </c>
      <c r="K805" s="725">
        <v>79.035772652987106</v>
      </c>
      <c r="L805" s="725">
        <v>1</v>
      </c>
      <c r="M805" s="726">
        <f t="shared" si="24"/>
        <v>79.035772652987106</v>
      </c>
      <c r="N805" s="727">
        <f t="shared" si="25"/>
        <v>2.822706166178111</v>
      </c>
      <c r="O805" s="714" t="s">
        <v>498</v>
      </c>
      <c r="P805" s="721" t="s">
        <v>1585</v>
      </c>
      <c r="R805" s="714">
        <v>48.9</v>
      </c>
      <c r="S805" s="714">
        <v>10374</v>
      </c>
    </row>
    <row r="806" spans="1:19">
      <c r="A806" s="721" t="s">
        <v>607</v>
      </c>
      <c r="B806" s="714">
        <v>2008</v>
      </c>
      <c r="D806" s="722" t="s">
        <v>1590</v>
      </c>
      <c r="E806" s="722" t="s">
        <v>1487</v>
      </c>
      <c r="F806" s="714" t="s">
        <v>705</v>
      </c>
      <c r="G806" s="723" t="s">
        <v>1480</v>
      </c>
      <c r="H806" s="714" t="s">
        <v>1588</v>
      </c>
      <c r="I806" s="714" t="s">
        <v>1484</v>
      </c>
      <c r="J806" s="724">
        <v>30</v>
      </c>
      <c r="K806" s="725">
        <v>31.282004721263842</v>
      </c>
      <c r="L806" s="725">
        <v>1</v>
      </c>
      <c r="M806" s="726">
        <f t="shared" si="24"/>
        <v>31.282004721263842</v>
      </c>
      <c r="N806" s="727">
        <f t="shared" si="25"/>
        <v>1.0427334907087948</v>
      </c>
      <c r="O806" s="714" t="s">
        <v>498</v>
      </c>
      <c r="P806" s="721" t="s">
        <v>1585</v>
      </c>
      <c r="R806" s="714">
        <v>48.9</v>
      </c>
      <c r="S806" s="714">
        <v>10374</v>
      </c>
    </row>
    <row r="807" spans="1:19">
      <c r="A807" s="721" t="s">
        <v>607</v>
      </c>
      <c r="B807" s="714">
        <v>2008</v>
      </c>
      <c r="D807" s="722" t="s">
        <v>657</v>
      </c>
      <c r="E807" s="722" t="s">
        <v>660</v>
      </c>
      <c r="F807" s="714" t="s">
        <v>705</v>
      </c>
      <c r="G807" s="723" t="s">
        <v>1480</v>
      </c>
      <c r="H807" s="714" t="s">
        <v>1588</v>
      </c>
      <c r="I807" s="714" t="s">
        <v>1484</v>
      </c>
      <c r="J807" s="724">
        <v>28</v>
      </c>
      <c r="K807" s="725">
        <v>79.055747230797166</v>
      </c>
      <c r="L807" s="725">
        <v>1</v>
      </c>
      <c r="M807" s="726">
        <f t="shared" si="24"/>
        <v>79.055747230797166</v>
      </c>
      <c r="N807" s="727">
        <f t="shared" si="25"/>
        <v>2.8234195439570415</v>
      </c>
      <c r="O807" s="714" t="s">
        <v>498</v>
      </c>
      <c r="P807" s="721" t="s">
        <v>1585</v>
      </c>
      <c r="R807" s="714">
        <v>48.9</v>
      </c>
      <c r="S807" s="714">
        <v>10374</v>
      </c>
    </row>
    <row r="808" spans="1:19">
      <c r="A808" s="721" t="s">
        <v>607</v>
      </c>
      <c r="B808" s="714">
        <v>2008</v>
      </c>
      <c r="D808" s="722" t="s">
        <v>658</v>
      </c>
      <c r="E808" s="722" t="s">
        <v>1487</v>
      </c>
      <c r="F808" s="714" t="s">
        <v>705</v>
      </c>
      <c r="G808" s="723" t="s">
        <v>1480</v>
      </c>
      <c r="H808" s="714" t="s">
        <v>1588</v>
      </c>
      <c r="I808" s="714" t="s">
        <v>1484</v>
      </c>
      <c r="J808" s="724">
        <v>28</v>
      </c>
      <c r="K808" s="725">
        <v>31.276557109133826</v>
      </c>
      <c r="L808" s="725">
        <v>1</v>
      </c>
      <c r="M808" s="726">
        <f t="shared" si="24"/>
        <v>31.276557109133826</v>
      </c>
      <c r="N808" s="727">
        <f t="shared" si="25"/>
        <v>1.1170198967547795</v>
      </c>
      <c r="O808" s="714" t="s">
        <v>498</v>
      </c>
      <c r="P808" s="721" t="s">
        <v>1585</v>
      </c>
      <c r="R808" s="714">
        <v>48.9</v>
      </c>
      <c r="S808" s="714">
        <v>10374</v>
      </c>
    </row>
    <row r="809" spans="1:19">
      <c r="A809" s="721" t="s">
        <v>607</v>
      </c>
      <c r="B809" s="714">
        <v>2008</v>
      </c>
      <c r="D809" s="722" t="s">
        <v>657</v>
      </c>
      <c r="E809" s="722" t="s">
        <v>660</v>
      </c>
      <c r="F809" s="714" t="s">
        <v>705</v>
      </c>
      <c r="G809" s="723" t="s">
        <v>1480</v>
      </c>
      <c r="H809" s="714" t="s">
        <v>1588</v>
      </c>
      <c r="I809" s="714" t="s">
        <v>1484</v>
      </c>
      <c r="J809" s="724">
        <v>28</v>
      </c>
      <c r="K809" s="725">
        <v>79.055747230797166</v>
      </c>
      <c r="L809" s="725">
        <v>1</v>
      </c>
      <c r="M809" s="726">
        <f t="shared" si="24"/>
        <v>79.055747230797166</v>
      </c>
      <c r="N809" s="727">
        <f t="shared" si="25"/>
        <v>2.8234195439570415</v>
      </c>
      <c r="O809" s="714" t="s">
        <v>498</v>
      </c>
      <c r="P809" s="721" t="s">
        <v>1585</v>
      </c>
      <c r="R809" s="714">
        <v>48.9</v>
      </c>
      <c r="S809" s="714">
        <v>10374</v>
      </c>
    </row>
    <row r="810" spans="1:19">
      <c r="A810" s="721" t="s">
        <v>607</v>
      </c>
      <c r="B810" s="714">
        <v>2008</v>
      </c>
      <c r="D810" s="722" t="s">
        <v>658</v>
      </c>
      <c r="E810" s="722" t="s">
        <v>1487</v>
      </c>
      <c r="F810" s="714" t="s">
        <v>705</v>
      </c>
      <c r="G810" s="723" t="s">
        <v>1480</v>
      </c>
      <c r="H810" s="714" t="s">
        <v>1588</v>
      </c>
      <c r="I810" s="714" t="s">
        <v>1484</v>
      </c>
      <c r="J810" s="724">
        <v>28</v>
      </c>
      <c r="K810" s="725">
        <v>31.276557109133826</v>
      </c>
      <c r="L810" s="725">
        <v>1</v>
      </c>
      <c r="M810" s="726">
        <f t="shared" si="24"/>
        <v>31.276557109133826</v>
      </c>
      <c r="N810" s="727">
        <f t="shared" si="25"/>
        <v>1.1170198967547795</v>
      </c>
      <c r="O810" s="714" t="s">
        <v>498</v>
      </c>
      <c r="P810" s="721" t="s">
        <v>1585</v>
      </c>
      <c r="R810" s="714">
        <v>48.9</v>
      </c>
      <c r="S810" s="714">
        <v>10374</v>
      </c>
    </row>
    <row r="811" spans="1:19">
      <c r="A811" s="721" t="s">
        <v>607</v>
      </c>
      <c r="B811" s="714">
        <v>2008</v>
      </c>
      <c r="D811" s="722" t="s">
        <v>657</v>
      </c>
      <c r="E811" s="722" t="s">
        <v>660</v>
      </c>
      <c r="F811" s="714" t="s">
        <v>705</v>
      </c>
      <c r="G811" s="723" t="s">
        <v>1480</v>
      </c>
      <c r="H811" s="714" t="s">
        <v>1588</v>
      </c>
      <c r="I811" s="714" t="s">
        <v>1484</v>
      </c>
      <c r="J811" s="724">
        <v>28</v>
      </c>
      <c r="K811" s="725">
        <v>59.556927546758665</v>
      </c>
      <c r="L811" s="725">
        <v>1</v>
      </c>
      <c r="M811" s="726">
        <f t="shared" si="24"/>
        <v>59.556927546758665</v>
      </c>
      <c r="N811" s="727">
        <f t="shared" si="25"/>
        <v>2.1270331266699523</v>
      </c>
      <c r="O811" s="714" t="s">
        <v>498</v>
      </c>
      <c r="P811" s="721" t="s">
        <v>1585</v>
      </c>
      <c r="R811" s="714">
        <v>48.9</v>
      </c>
      <c r="S811" s="714">
        <v>10374</v>
      </c>
    </row>
    <row r="812" spans="1:19">
      <c r="A812" s="721" t="s">
        <v>607</v>
      </c>
      <c r="B812" s="714">
        <v>2008</v>
      </c>
      <c r="D812" s="722" t="s">
        <v>1591</v>
      </c>
      <c r="E812" s="722" t="s">
        <v>1592</v>
      </c>
      <c r="F812" s="714" t="s">
        <v>705</v>
      </c>
      <c r="G812" s="723" t="s">
        <v>1480</v>
      </c>
      <c r="H812" s="714" t="s">
        <v>1588</v>
      </c>
      <c r="I812" s="714" t="s">
        <v>1484</v>
      </c>
      <c r="J812" s="724">
        <v>20</v>
      </c>
      <c r="K812" s="725">
        <v>19.678590884329033</v>
      </c>
      <c r="L812" s="725">
        <v>1</v>
      </c>
      <c r="M812" s="726">
        <f t="shared" si="24"/>
        <v>19.678590884329033</v>
      </c>
      <c r="N812" s="727">
        <f t="shared" si="25"/>
        <v>0.98392954421645162</v>
      </c>
      <c r="O812" s="714" t="s">
        <v>498</v>
      </c>
      <c r="P812" s="721" t="s">
        <v>1585</v>
      </c>
      <c r="R812" s="714">
        <v>48.9</v>
      </c>
      <c r="S812" s="714">
        <v>10374</v>
      </c>
    </row>
    <row r="813" spans="1:19">
      <c r="A813" s="721" t="s">
        <v>557</v>
      </c>
      <c r="B813" s="714">
        <v>2008</v>
      </c>
      <c r="D813" s="722" t="s">
        <v>556</v>
      </c>
      <c r="E813" s="715" t="s">
        <v>1597</v>
      </c>
      <c r="F813" s="714" t="s">
        <v>705</v>
      </c>
      <c r="G813" s="723" t="s">
        <v>1480</v>
      </c>
      <c r="H813" s="714" t="s">
        <v>1598</v>
      </c>
      <c r="I813" s="714" t="s">
        <v>402</v>
      </c>
      <c r="J813" s="724">
        <v>100</v>
      </c>
      <c r="K813" s="725">
        <v>25.422189940076265</v>
      </c>
      <c r="L813" s="725">
        <v>1</v>
      </c>
      <c r="M813" s="726">
        <f t="shared" si="24"/>
        <v>25.422189940076265</v>
      </c>
      <c r="N813" s="727">
        <f t="shared" si="25"/>
        <v>0.25422189940076267</v>
      </c>
      <c r="O813" s="714" t="s">
        <v>498</v>
      </c>
      <c r="P813" s="721" t="s">
        <v>1599</v>
      </c>
      <c r="R813" s="714">
        <v>48.9</v>
      </c>
      <c r="S813" s="714">
        <v>10374</v>
      </c>
    </row>
    <row r="814" spans="1:19">
      <c r="A814" s="721" t="s">
        <v>557</v>
      </c>
      <c r="B814" s="714">
        <v>2008</v>
      </c>
      <c r="D814" s="722" t="s">
        <v>557</v>
      </c>
      <c r="E814" s="722" t="s">
        <v>1515</v>
      </c>
      <c r="F814" s="714" t="s">
        <v>705</v>
      </c>
      <c r="G814" s="723" t="s">
        <v>1480</v>
      </c>
      <c r="H814" s="714" t="s">
        <v>1598</v>
      </c>
      <c r="I814" s="714" t="s">
        <v>1484</v>
      </c>
      <c r="J814" s="724">
        <v>60</v>
      </c>
      <c r="K814" s="725">
        <v>6.8639912838205914</v>
      </c>
      <c r="L814" s="725">
        <v>1</v>
      </c>
      <c r="M814" s="726">
        <f t="shared" si="24"/>
        <v>6.8639912838205914</v>
      </c>
      <c r="N814" s="727">
        <f t="shared" si="25"/>
        <v>0.11439985473034318</v>
      </c>
      <c r="O814" s="714" t="s">
        <v>498</v>
      </c>
      <c r="P814" s="721" t="s">
        <v>1599</v>
      </c>
      <c r="R814" s="714">
        <v>48.9</v>
      </c>
      <c r="S814" s="714">
        <v>10374</v>
      </c>
    </row>
    <row r="815" spans="1:19">
      <c r="A815" s="721" t="s">
        <v>557</v>
      </c>
      <c r="B815" s="714">
        <v>2008</v>
      </c>
      <c r="D815" s="722" t="s">
        <v>557</v>
      </c>
      <c r="E815" s="722" t="s">
        <v>1515</v>
      </c>
      <c r="F815" s="714" t="s">
        <v>705</v>
      </c>
      <c r="G815" s="723" t="s">
        <v>1480</v>
      </c>
      <c r="H815" s="714" t="s">
        <v>1598</v>
      </c>
      <c r="I815" s="714" t="s">
        <v>1484</v>
      </c>
      <c r="J815" s="724">
        <v>60</v>
      </c>
      <c r="K815" s="725">
        <v>7.0818957690212452</v>
      </c>
      <c r="L815" s="725">
        <v>1</v>
      </c>
      <c r="M815" s="726">
        <f t="shared" si="24"/>
        <v>7.0818957690212452</v>
      </c>
      <c r="N815" s="727">
        <f t="shared" si="25"/>
        <v>0.11803159615035409</v>
      </c>
      <c r="O815" s="714" t="s">
        <v>498</v>
      </c>
      <c r="P815" s="721" t="s">
        <v>1599</v>
      </c>
      <c r="R815" s="714">
        <v>48.9</v>
      </c>
      <c r="S815" s="714">
        <v>10374</v>
      </c>
    </row>
    <row r="816" spans="1:19">
      <c r="A816" s="721" t="s">
        <v>557</v>
      </c>
      <c r="B816" s="714">
        <v>2008</v>
      </c>
      <c r="D816" s="722" t="s">
        <v>556</v>
      </c>
      <c r="E816" s="715" t="s">
        <v>1597</v>
      </c>
      <c r="F816" s="714" t="s">
        <v>705</v>
      </c>
      <c r="G816" s="723" t="s">
        <v>1480</v>
      </c>
      <c r="H816" s="714" t="s">
        <v>1598</v>
      </c>
      <c r="I816" s="714" t="s">
        <v>402</v>
      </c>
      <c r="J816" s="724">
        <v>100</v>
      </c>
      <c r="K816" s="725">
        <v>31.777737425095332</v>
      </c>
      <c r="L816" s="725">
        <v>1</v>
      </c>
      <c r="M816" s="726">
        <f t="shared" si="24"/>
        <v>31.777737425095332</v>
      </c>
      <c r="N816" s="727">
        <f t="shared" si="25"/>
        <v>0.31777737425095332</v>
      </c>
      <c r="O816" s="714" t="s">
        <v>498</v>
      </c>
      <c r="P816" s="721" t="s">
        <v>1599</v>
      </c>
      <c r="R816" s="714">
        <v>48.9</v>
      </c>
      <c r="S816" s="714">
        <v>10374</v>
      </c>
    </row>
    <row r="817" spans="1:19">
      <c r="A817" s="721" t="s">
        <v>557</v>
      </c>
      <c r="B817" s="714">
        <v>2008</v>
      </c>
      <c r="D817" s="722" t="s">
        <v>556</v>
      </c>
      <c r="E817" s="715" t="s">
        <v>1597</v>
      </c>
      <c r="F817" s="714" t="s">
        <v>705</v>
      </c>
      <c r="G817" s="723" t="s">
        <v>1480</v>
      </c>
      <c r="H817" s="714" t="s">
        <v>1598</v>
      </c>
      <c r="I817" s="714" t="s">
        <v>402</v>
      </c>
      <c r="J817" s="724">
        <v>100</v>
      </c>
      <c r="K817" s="725">
        <v>23.92046486290176</v>
      </c>
      <c r="L817" s="725">
        <v>1</v>
      </c>
      <c r="M817" s="726">
        <f t="shared" si="24"/>
        <v>23.92046486290176</v>
      </c>
      <c r="N817" s="727">
        <f t="shared" si="25"/>
        <v>0.23920464862901761</v>
      </c>
      <c r="O817" s="714" t="s">
        <v>498</v>
      </c>
      <c r="P817" s="721" t="s">
        <v>1599</v>
      </c>
      <c r="R817" s="714">
        <v>48.9</v>
      </c>
      <c r="S817" s="714">
        <v>10374</v>
      </c>
    </row>
    <row r="818" spans="1:19">
      <c r="A818" s="721" t="s">
        <v>557</v>
      </c>
      <c r="B818" s="714">
        <v>2008</v>
      </c>
      <c r="D818" s="722" t="s">
        <v>557</v>
      </c>
      <c r="E818" s="722" t="s">
        <v>1515</v>
      </c>
      <c r="F818" s="714" t="s">
        <v>705</v>
      </c>
      <c r="G818" s="723" t="s">
        <v>1480</v>
      </c>
      <c r="H818" s="714" t="s">
        <v>1598</v>
      </c>
      <c r="I818" s="714" t="s">
        <v>1484</v>
      </c>
      <c r="J818" s="724">
        <v>60</v>
      </c>
      <c r="K818" s="725">
        <v>6.5353186853096057</v>
      </c>
      <c r="L818" s="725">
        <v>1</v>
      </c>
      <c r="M818" s="726">
        <f t="shared" si="24"/>
        <v>6.5353186853096057</v>
      </c>
      <c r="N818" s="727">
        <f t="shared" si="25"/>
        <v>0.10892197808849342</v>
      </c>
      <c r="O818" s="714" t="s">
        <v>498</v>
      </c>
      <c r="P818" s="721" t="s">
        <v>1599</v>
      </c>
      <c r="R818" s="714">
        <v>48.9</v>
      </c>
      <c r="S818" s="714">
        <v>10374</v>
      </c>
    </row>
    <row r="819" spans="1:19">
      <c r="A819" s="721" t="s">
        <v>557</v>
      </c>
      <c r="B819" s="714">
        <v>2008</v>
      </c>
      <c r="D819" s="722" t="s">
        <v>556</v>
      </c>
      <c r="E819" s="715" t="s">
        <v>1597</v>
      </c>
      <c r="F819" s="714" t="s">
        <v>705</v>
      </c>
      <c r="G819" s="723" t="s">
        <v>1480</v>
      </c>
      <c r="H819" s="714" t="s">
        <v>1598</v>
      </c>
      <c r="I819" s="714" t="s">
        <v>402</v>
      </c>
      <c r="J819" s="724">
        <v>100</v>
      </c>
      <c r="K819" s="725">
        <v>33.907753767931723</v>
      </c>
      <c r="L819" s="725">
        <v>1</v>
      </c>
      <c r="M819" s="726">
        <f t="shared" si="24"/>
        <v>33.907753767931723</v>
      </c>
      <c r="N819" s="727">
        <f t="shared" si="25"/>
        <v>0.33907753767931725</v>
      </c>
      <c r="O819" s="714" t="s">
        <v>498</v>
      </c>
      <c r="P819" s="721" t="s">
        <v>1599</v>
      </c>
      <c r="R819" s="714">
        <v>48.9</v>
      </c>
      <c r="S819" s="714">
        <v>10374</v>
      </c>
    </row>
    <row r="820" spans="1:19">
      <c r="A820" s="721" t="s">
        <v>557</v>
      </c>
      <c r="B820" s="714">
        <v>2008</v>
      </c>
      <c r="D820" s="722" t="s">
        <v>557</v>
      </c>
      <c r="E820" s="722" t="s">
        <v>1515</v>
      </c>
      <c r="F820" s="714" t="s">
        <v>705</v>
      </c>
      <c r="G820" s="723" t="s">
        <v>1480</v>
      </c>
      <c r="H820" s="714" t="s">
        <v>1598</v>
      </c>
      <c r="I820" s="714" t="s">
        <v>1484</v>
      </c>
      <c r="J820" s="724">
        <v>60</v>
      </c>
      <c r="K820" s="725">
        <v>7.9117486834937347</v>
      </c>
      <c r="L820" s="725">
        <v>1</v>
      </c>
      <c r="M820" s="726">
        <f t="shared" si="24"/>
        <v>7.9117486834937347</v>
      </c>
      <c r="N820" s="727">
        <f t="shared" si="25"/>
        <v>0.1318624780582289</v>
      </c>
      <c r="O820" s="714" t="s">
        <v>498</v>
      </c>
      <c r="P820" s="721" t="s">
        <v>1599</v>
      </c>
      <c r="R820" s="714">
        <v>48.9</v>
      </c>
      <c r="S820" s="714">
        <v>10374</v>
      </c>
    </row>
    <row r="821" spans="1:19">
      <c r="A821" s="721" t="s">
        <v>557</v>
      </c>
      <c r="B821" s="714">
        <v>2008</v>
      </c>
      <c r="D821" s="722" t="s">
        <v>557</v>
      </c>
      <c r="E821" s="722" t="s">
        <v>1515</v>
      </c>
      <c r="F821" s="714" t="s">
        <v>705</v>
      </c>
      <c r="G821" s="723" t="s">
        <v>1480</v>
      </c>
      <c r="H821" s="714" t="s">
        <v>1598</v>
      </c>
      <c r="I821" s="714" t="s">
        <v>1484</v>
      </c>
      <c r="J821" s="724">
        <v>30</v>
      </c>
      <c r="K821" s="725">
        <v>3.2685672780098054</v>
      </c>
      <c r="L821" s="725">
        <v>1</v>
      </c>
      <c r="M821" s="726">
        <f t="shared" si="24"/>
        <v>3.2685672780098054</v>
      </c>
      <c r="N821" s="727">
        <f t="shared" si="25"/>
        <v>0.10895224260032685</v>
      </c>
      <c r="O821" s="714" t="s">
        <v>498</v>
      </c>
      <c r="P821" s="721" t="s">
        <v>1599</v>
      </c>
      <c r="R821" s="714">
        <v>48.9</v>
      </c>
      <c r="S821" s="714">
        <v>10374</v>
      </c>
    </row>
    <row r="822" spans="1:19">
      <c r="A822" s="721" t="s">
        <v>557</v>
      </c>
      <c r="B822" s="714">
        <v>2008</v>
      </c>
      <c r="D822" s="722" t="s">
        <v>556</v>
      </c>
      <c r="E822" s="715" t="s">
        <v>1597</v>
      </c>
      <c r="F822" s="714" t="s">
        <v>705</v>
      </c>
      <c r="G822" s="723" t="s">
        <v>1480</v>
      </c>
      <c r="H822" s="714" t="s">
        <v>1598</v>
      </c>
      <c r="I822" s="714" t="s">
        <v>402</v>
      </c>
      <c r="J822" s="724">
        <v>100</v>
      </c>
      <c r="K822" s="725">
        <v>32.031959324496093</v>
      </c>
      <c r="L822" s="725">
        <v>1</v>
      </c>
      <c r="M822" s="726">
        <f t="shared" si="24"/>
        <v>32.031959324496093</v>
      </c>
      <c r="N822" s="727">
        <f t="shared" si="25"/>
        <v>0.32031959324496095</v>
      </c>
      <c r="O822" s="714" t="s">
        <v>498</v>
      </c>
      <c r="P822" s="721" t="s">
        <v>1599</v>
      </c>
      <c r="R822" s="714">
        <v>48.9</v>
      </c>
      <c r="S822" s="714">
        <v>10374</v>
      </c>
    </row>
    <row r="823" spans="1:19">
      <c r="A823" s="721" t="s">
        <v>557</v>
      </c>
      <c r="B823" s="714">
        <v>2008</v>
      </c>
      <c r="D823" s="722" t="s">
        <v>557</v>
      </c>
      <c r="E823" s="722" t="s">
        <v>1499</v>
      </c>
      <c r="F823" s="714" t="s">
        <v>705</v>
      </c>
      <c r="G823" s="723" t="s">
        <v>1480</v>
      </c>
      <c r="H823" s="714" t="s">
        <v>1598</v>
      </c>
      <c r="I823" s="714" t="s">
        <v>1484</v>
      </c>
      <c r="J823" s="724">
        <v>30</v>
      </c>
      <c r="K823" s="725">
        <v>4.5033593608135094</v>
      </c>
      <c r="L823" s="725">
        <v>1</v>
      </c>
      <c r="M823" s="726">
        <f t="shared" si="24"/>
        <v>4.5033593608135094</v>
      </c>
      <c r="N823" s="727">
        <f t="shared" si="25"/>
        <v>0.15011197869378365</v>
      </c>
      <c r="O823" s="714" t="s">
        <v>498</v>
      </c>
      <c r="P823" s="721" t="s">
        <v>1599</v>
      </c>
      <c r="R823" s="714">
        <v>48.9</v>
      </c>
      <c r="S823" s="714">
        <v>10374</v>
      </c>
    </row>
    <row r="824" spans="1:19">
      <c r="A824" s="721" t="s">
        <v>557</v>
      </c>
      <c r="B824" s="714">
        <v>2008</v>
      </c>
      <c r="D824" s="722" t="s">
        <v>557</v>
      </c>
      <c r="E824" s="722" t="s">
        <v>1515</v>
      </c>
      <c r="F824" s="714" t="s">
        <v>705</v>
      </c>
      <c r="G824" s="723" t="s">
        <v>1480</v>
      </c>
      <c r="H824" s="714" t="s">
        <v>1598</v>
      </c>
      <c r="I824" s="714" t="s">
        <v>1484</v>
      </c>
      <c r="J824" s="724">
        <v>60</v>
      </c>
      <c r="K824" s="725">
        <v>8.1714181950245131</v>
      </c>
      <c r="L824" s="725">
        <v>1</v>
      </c>
      <c r="M824" s="726">
        <f t="shared" si="24"/>
        <v>8.1714181950245131</v>
      </c>
      <c r="N824" s="727">
        <f t="shared" si="25"/>
        <v>0.13619030325040854</v>
      </c>
      <c r="O824" s="714" t="s">
        <v>498</v>
      </c>
      <c r="P824" s="721" t="s">
        <v>1599</v>
      </c>
      <c r="R824" s="714">
        <v>48.9</v>
      </c>
      <c r="S824" s="714">
        <v>10374</v>
      </c>
    </row>
    <row r="825" spans="1:19">
      <c r="A825" s="721" t="s">
        <v>557</v>
      </c>
      <c r="B825" s="714">
        <v>2008</v>
      </c>
      <c r="D825" s="722" t="s">
        <v>556</v>
      </c>
      <c r="E825" s="715" t="s">
        <v>1597</v>
      </c>
      <c r="F825" s="714" t="s">
        <v>705</v>
      </c>
      <c r="G825" s="723" t="s">
        <v>1480</v>
      </c>
      <c r="H825" s="714" t="s">
        <v>1598</v>
      </c>
      <c r="I825" s="714" t="s">
        <v>402</v>
      </c>
      <c r="J825" s="724">
        <v>100</v>
      </c>
      <c r="K825" s="725">
        <v>33.907753767931723</v>
      </c>
      <c r="L825" s="725">
        <v>1</v>
      </c>
      <c r="M825" s="726">
        <f t="shared" si="24"/>
        <v>33.907753767931723</v>
      </c>
      <c r="N825" s="727">
        <f t="shared" si="25"/>
        <v>0.33907753767931725</v>
      </c>
      <c r="O825" s="714" t="s">
        <v>498</v>
      </c>
      <c r="P825" s="721" t="s">
        <v>1599</v>
      </c>
      <c r="R825" s="714">
        <v>48.9</v>
      </c>
      <c r="S825" s="714">
        <v>10374</v>
      </c>
    </row>
    <row r="826" spans="1:19">
      <c r="A826" s="721" t="s">
        <v>557</v>
      </c>
      <c r="B826" s="714">
        <v>2008</v>
      </c>
      <c r="D826" s="722" t="s">
        <v>557</v>
      </c>
      <c r="E826" s="722" t="s">
        <v>1515</v>
      </c>
      <c r="F826" s="714" t="s">
        <v>705</v>
      </c>
      <c r="G826" s="723" t="s">
        <v>1480</v>
      </c>
      <c r="H826" s="714" t="s">
        <v>1598</v>
      </c>
      <c r="I826" s="714" t="s">
        <v>1484</v>
      </c>
      <c r="J826" s="724">
        <v>60</v>
      </c>
      <c r="K826" s="725">
        <v>7.9117486834937347</v>
      </c>
      <c r="L826" s="725">
        <v>1</v>
      </c>
      <c r="M826" s="726">
        <f t="shared" si="24"/>
        <v>7.9117486834937347</v>
      </c>
      <c r="N826" s="727">
        <f t="shared" si="25"/>
        <v>0.1318624780582289</v>
      </c>
      <c r="O826" s="714" t="s">
        <v>498</v>
      </c>
      <c r="P826" s="721" t="s">
        <v>1599</v>
      </c>
      <c r="R826" s="714">
        <v>48.9</v>
      </c>
      <c r="S826" s="714">
        <v>10374</v>
      </c>
    </row>
    <row r="827" spans="1:19">
      <c r="A827" s="721" t="s">
        <v>557</v>
      </c>
      <c r="B827" s="714">
        <v>2008</v>
      </c>
      <c r="D827" s="722" t="s">
        <v>556</v>
      </c>
      <c r="E827" s="715" t="s">
        <v>1597</v>
      </c>
      <c r="F827" s="714" t="s">
        <v>705</v>
      </c>
      <c r="G827" s="723" t="s">
        <v>1480</v>
      </c>
      <c r="H827" s="714" t="s">
        <v>1598</v>
      </c>
      <c r="I827" s="714" t="s">
        <v>402</v>
      </c>
      <c r="J827" s="724">
        <v>100</v>
      </c>
      <c r="K827" s="725">
        <v>35.200653713455601</v>
      </c>
      <c r="L827" s="725">
        <v>1</v>
      </c>
      <c r="M827" s="726">
        <f t="shared" si="24"/>
        <v>35.200653713455601</v>
      </c>
      <c r="N827" s="727">
        <f t="shared" si="25"/>
        <v>0.35200653713455599</v>
      </c>
      <c r="O827" s="714" t="s">
        <v>498</v>
      </c>
      <c r="P827" s="721" t="s">
        <v>1599</v>
      </c>
      <c r="R827" s="714">
        <v>48.9</v>
      </c>
      <c r="S827" s="714">
        <v>10374</v>
      </c>
    </row>
    <row r="828" spans="1:19">
      <c r="A828" s="721" t="s">
        <v>557</v>
      </c>
      <c r="B828" s="714">
        <v>2008</v>
      </c>
      <c r="D828" s="722" t="s">
        <v>557</v>
      </c>
      <c r="E828" s="722" t="s">
        <v>1515</v>
      </c>
      <c r="F828" s="714" t="s">
        <v>705</v>
      </c>
      <c r="G828" s="723" t="s">
        <v>1480</v>
      </c>
      <c r="H828" s="714" t="s">
        <v>1598</v>
      </c>
      <c r="I828" s="714" t="s">
        <v>1484</v>
      </c>
      <c r="J828" s="724">
        <v>60</v>
      </c>
      <c r="K828" s="725">
        <v>7.6266569820228796</v>
      </c>
      <c r="L828" s="725">
        <v>1</v>
      </c>
      <c r="M828" s="726">
        <f t="shared" si="24"/>
        <v>7.6266569820228796</v>
      </c>
      <c r="N828" s="727">
        <f t="shared" si="25"/>
        <v>0.12711094970038134</v>
      </c>
      <c r="O828" s="714" t="s">
        <v>498</v>
      </c>
      <c r="P828" s="721" t="s">
        <v>1599</v>
      </c>
      <c r="R828" s="714">
        <v>48.9</v>
      </c>
      <c r="S828" s="714">
        <v>10374</v>
      </c>
    </row>
    <row r="829" spans="1:19">
      <c r="A829" s="721" t="s">
        <v>557</v>
      </c>
      <c r="B829" s="714">
        <v>2008</v>
      </c>
      <c r="D829" s="722" t="s">
        <v>557</v>
      </c>
      <c r="E829" s="722" t="s">
        <v>1515</v>
      </c>
      <c r="F829" s="714" t="s">
        <v>705</v>
      </c>
      <c r="G829" s="723" t="s">
        <v>1480</v>
      </c>
      <c r="H829" s="714" t="s">
        <v>1598</v>
      </c>
      <c r="I829" s="714" t="s">
        <v>1484</v>
      </c>
      <c r="J829" s="724">
        <v>60</v>
      </c>
      <c r="K829" s="725">
        <v>7.6266569820228796</v>
      </c>
      <c r="L829" s="725">
        <v>1</v>
      </c>
      <c r="M829" s="726">
        <f t="shared" si="24"/>
        <v>7.6266569820228796</v>
      </c>
      <c r="N829" s="727">
        <f t="shared" si="25"/>
        <v>0.12711094970038134</v>
      </c>
      <c r="O829" s="714" t="s">
        <v>498</v>
      </c>
      <c r="P829" s="721" t="s">
        <v>1599</v>
      </c>
      <c r="R829" s="714">
        <v>48.9</v>
      </c>
      <c r="S829" s="714">
        <v>10374</v>
      </c>
    </row>
    <row r="830" spans="1:19">
      <c r="A830" s="721" t="s">
        <v>557</v>
      </c>
      <c r="B830" s="714">
        <v>2008</v>
      </c>
      <c r="D830" s="722" t="s">
        <v>556</v>
      </c>
      <c r="E830" s="715" t="s">
        <v>1597</v>
      </c>
      <c r="F830" s="714" t="s">
        <v>705</v>
      </c>
      <c r="G830" s="723" t="s">
        <v>1480</v>
      </c>
      <c r="H830" s="714" t="s">
        <v>1598</v>
      </c>
      <c r="I830" s="714" t="s">
        <v>402</v>
      </c>
      <c r="J830" s="724">
        <v>100</v>
      </c>
      <c r="K830" s="725">
        <v>33.902306155801703</v>
      </c>
      <c r="L830" s="725">
        <v>1</v>
      </c>
      <c r="M830" s="726">
        <f t="shared" si="24"/>
        <v>33.902306155801703</v>
      </c>
      <c r="N830" s="727">
        <f t="shared" si="25"/>
        <v>0.33902306155801704</v>
      </c>
      <c r="O830" s="714" t="s">
        <v>498</v>
      </c>
      <c r="P830" s="721" t="s">
        <v>1599</v>
      </c>
      <c r="R830" s="714">
        <v>48.9</v>
      </c>
      <c r="S830" s="714">
        <v>10374</v>
      </c>
    </row>
    <row r="831" spans="1:19">
      <c r="A831" s="721" t="s">
        <v>557</v>
      </c>
      <c r="B831" s="714">
        <v>2008</v>
      </c>
      <c r="D831" s="722" t="s">
        <v>557</v>
      </c>
      <c r="E831" s="722" t="s">
        <v>1515</v>
      </c>
      <c r="F831" s="714" t="s">
        <v>705</v>
      </c>
      <c r="G831" s="723" t="s">
        <v>1480</v>
      </c>
      <c r="H831" s="714" t="s">
        <v>1598</v>
      </c>
      <c r="I831" s="714" t="s">
        <v>1484</v>
      </c>
      <c r="J831" s="724">
        <v>60</v>
      </c>
      <c r="K831" s="725">
        <v>7.9117486834937347</v>
      </c>
      <c r="L831" s="725">
        <v>1</v>
      </c>
      <c r="M831" s="726">
        <f t="shared" si="24"/>
        <v>7.9117486834937347</v>
      </c>
      <c r="N831" s="727">
        <f t="shared" si="25"/>
        <v>0.1318624780582289</v>
      </c>
      <c r="O831" s="714" t="s">
        <v>498</v>
      </c>
      <c r="P831" s="721" t="s">
        <v>1599</v>
      </c>
      <c r="R831" s="714">
        <v>48.9</v>
      </c>
      <c r="S831" s="714">
        <v>10374</v>
      </c>
    </row>
    <row r="832" spans="1:19">
      <c r="A832" s="721" t="s">
        <v>557</v>
      </c>
      <c r="B832" s="714">
        <v>2008</v>
      </c>
      <c r="D832" s="722" t="s">
        <v>557</v>
      </c>
      <c r="E832" s="722" t="s">
        <v>1515</v>
      </c>
      <c r="F832" s="714" t="s">
        <v>705</v>
      </c>
      <c r="G832" s="723" t="s">
        <v>1480</v>
      </c>
      <c r="H832" s="714" t="s">
        <v>1598</v>
      </c>
      <c r="I832" s="714" t="s">
        <v>1484</v>
      </c>
      <c r="J832" s="724">
        <v>60</v>
      </c>
      <c r="K832" s="725">
        <v>8.2803704376248408</v>
      </c>
      <c r="L832" s="725">
        <v>1</v>
      </c>
      <c r="M832" s="726">
        <f t="shared" si="24"/>
        <v>8.2803704376248408</v>
      </c>
      <c r="N832" s="727">
        <f t="shared" si="25"/>
        <v>0.13800617396041401</v>
      </c>
      <c r="O832" s="714" t="s">
        <v>498</v>
      </c>
      <c r="P832" s="721" t="s">
        <v>1599</v>
      </c>
      <c r="R832" s="714">
        <v>48.9</v>
      </c>
      <c r="S832" s="714">
        <v>10374</v>
      </c>
    </row>
    <row r="833" spans="1:19">
      <c r="A833" s="721" t="s">
        <v>557</v>
      </c>
      <c r="B833" s="714">
        <v>2008</v>
      </c>
      <c r="D833" s="722" t="s">
        <v>556</v>
      </c>
      <c r="E833" s="715" t="s">
        <v>1597</v>
      </c>
      <c r="F833" s="714" t="s">
        <v>705</v>
      </c>
      <c r="G833" s="723" t="s">
        <v>1480</v>
      </c>
      <c r="H833" s="714" t="s">
        <v>1598</v>
      </c>
      <c r="I833" s="714" t="s">
        <v>402</v>
      </c>
      <c r="J833" s="724">
        <v>100</v>
      </c>
      <c r="K833" s="725">
        <v>35.209733067005629</v>
      </c>
      <c r="L833" s="725">
        <v>1</v>
      </c>
      <c r="M833" s="726">
        <f t="shared" si="24"/>
        <v>35.209733067005629</v>
      </c>
      <c r="N833" s="727">
        <f t="shared" si="25"/>
        <v>0.35209733067005627</v>
      </c>
      <c r="O833" s="714" t="s">
        <v>498</v>
      </c>
      <c r="P833" s="721" t="s">
        <v>1599</v>
      </c>
      <c r="R833" s="714">
        <v>48.9</v>
      </c>
      <c r="S833" s="714">
        <v>10374</v>
      </c>
    </row>
    <row r="834" spans="1:19">
      <c r="A834" s="721" t="s">
        <v>557</v>
      </c>
      <c r="B834" s="714">
        <v>2008</v>
      </c>
      <c r="D834" s="722" t="s">
        <v>557</v>
      </c>
      <c r="E834" s="722" t="s">
        <v>1515</v>
      </c>
      <c r="F834" s="714" t="s">
        <v>705</v>
      </c>
      <c r="G834" s="723" t="s">
        <v>1480</v>
      </c>
      <c r="H834" s="714" t="s">
        <v>1598</v>
      </c>
      <c r="I834" s="714" t="s">
        <v>1484</v>
      </c>
      <c r="J834" s="724">
        <v>60</v>
      </c>
      <c r="K834" s="725">
        <v>7.6266569820228796</v>
      </c>
      <c r="L834" s="725">
        <v>1</v>
      </c>
      <c r="M834" s="726">
        <f t="shared" si="24"/>
        <v>7.6266569820228796</v>
      </c>
      <c r="N834" s="727">
        <f t="shared" si="25"/>
        <v>0.12711094970038134</v>
      </c>
      <c r="O834" s="714" t="s">
        <v>498</v>
      </c>
      <c r="P834" s="721" t="s">
        <v>1599</v>
      </c>
      <c r="R834" s="714">
        <v>48.9</v>
      </c>
      <c r="S834" s="714">
        <v>10374</v>
      </c>
    </row>
    <row r="835" spans="1:19">
      <c r="A835" s="721" t="s">
        <v>557</v>
      </c>
      <c r="B835" s="714">
        <v>2008</v>
      </c>
      <c r="D835" s="722" t="s">
        <v>556</v>
      </c>
      <c r="E835" s="715" t="s">
        <v>1597</v>
      </c>
      <c r="F835" s="714" t="s">
        <v>705</v>
      </c>
      <c r="G835" s="723" t="s">
        <v>1480</v>
      </c>
      <c r="H835" s="714" t="s">
        <v>1598</v>
      </c>
      <c r="I835" s="714" t="s">
        <v>402</v>
      </c>
      <c r="J835" s="724">
        <v>100</v>
      </c>
      <c r="K835" s="725">
        <v>24.009442527692027</v>
      </c>
      <c r="L835" s="725">
        <v>1</v>
      </c>
      <c r="M835" s="726">
        <f t="shared" si="24"/>
        <v>24.009442527692027</v>
      </c>
      <c r="N835" s="727">
        <f t="shared" si="25"/>
        <v>0.24009442527692026</v>
      </c>
      <c r="O835" s="714" t="s">
        <v>498</v>
      </c>
      <c r="P835" s="721" t="s">
        <v>1599</v>
      </c>
      <c r="R835" s="714">
        <v>48.9</v>
      </c>
      <c r="S835" s="714">
        <v>10374</v>
      </c>
    </row>
    <row r="836" spans="1:19">
      <c r="A836" s="721" t="s">
        <v>557</v>
      </c>
      <c r="B836" s="714">
        <v>2008</v>
      </c>
      <c r="D836" s="722" t="s">
        <v>1600</v>
      </c>
      <c r="E836" s="722" t="s">
        <v>1515</v>
      </c>
      <c r="F836" s="714" t="s">
        <v>705</v>
      </c>
      <c r="G836" s="723" t="s">
        <v>1480</v>
      </c>
      <c r="H836" s="714" t="s">
        <v>1598</v>
      </c>
      <c r="I836" s="714" t="s">
        <v>1484</v>
      </c>
      <c r="J836" s="724">
        <v>60</v>
      </c>
      <c r="K836" s="725">
        <v>6.9457054657708364</v>
      </c>
      <c r="L836" s="725">
        <v>1</v>
      </c>
      <c r="M836" s="726">
        <f t="shared" ref="M836:M899" si="26">+K836/L836</f>
        <v>6.9457054657708364</v>
      </c>
      <c r="N836" s="727">
        <f t="shared" ref="N836:N899" si="27">+M836/J836</f>
        <v>0.11576175776284728</v>
      </c>
      <c r="O836" s="714" t="s">
        <v>498</v>
      </c>
      <c r="P836" s="721" t="s">
        <v>1599</v>
      </c>
      <c r="R836" s="714">
        <v>48.9</v>
      </c>
      <c r="S836" s="714">
        <v>10374</v>
      </c>
    </row>
    <row r="837" spans="1:19">
      <c r="A837" s="721" t="s">
        <v>557</v>
      </c>
      <c r="B837" s="714">
        <v>2008</v>
      </c>
      <c r="D837" s="722" t="s">
        <v>556</v>
      </c>
      <c r="E837" s="715" t="s">
        <v>1597</v>
      </c>
      <c r="F837" s="714" t="s">
        <v>705</v>
      </c>
      <c r="G837" s="723" t="s">
        <v>1480</v>
      </c>
      <c r="H837" s="714" t="s">
        <v>1598</v>
      </c>
      <c r="I837" s="714" t="s">
        <v>402</v>
      </c>
      <c r="J837" s="724">
        <v>100</v>
      </c>
      <c r="K837" s="725">
        <v>38.060650081714179</v>
      </c>
      <c r="L837" s="725">
        <v>1</v>
      </c>
      <c r="M837" s="726">
        <f t="shared" si="26"/>
        <v>38.060650081714179</v>
      </c>
      <c r="N837" s="727">
        <f t="shared" si="27"/>
        <v>0.38060650081714181</v>
      </c>
      <c r="O837" s="714" t="s">
        <v>498</v>
      </c>
      <c r="P837" s="721" t="s">
        <v>1599</v>
      </c>
      <c r="R837" s="714">
        <v>48.9</v>
      </c>
      <c r="S837" s="714">
        <v>10374</v>
      </c>
    </row>
    <row r="838" spans="1:19">
      <c r="A838" s="721" t="s">
        <v>557</v>
      </c>
      <c r="B838" s="714">
        <v>2008</v>
      </c>
      <c r="D838" s="722" t="s">
        <v>557</v>
      </c>
      <c r="E838" s="722" t="s">
        <v>1515</v>
      </c>
      <c r="F838" s="714" t="s">
        <v>705</v>
      </c>
      <c r="G838" s="723" t="s">
        <v>1480</v>
      </c>
      <c r="H838" s="714" t="s">
        <v>1598</v>
      </c>
      <c r="I838" s="714" t="s">
        <v>1484</v>
      </c>
      <c r="J838" s="724">
        <v>60</v>
      </c>
      <c r="K838" s="725">
        <v>8.2422371527147256</v>
      </c>
      <c r="L838" s="725">
        <v>1</v>
      </c>
      <c r="M838" s="726">
        <f t="shared" si="26"/>
        <v>8.2422371527147256</v>
      </c>
      <c r="N838" s="727">
        <f t="shared" si="27"/>
        <v>0.1373706192119121</v>
      </c>
      <c r="O838" s="714" t="s">
        <v>498</v>
      </c>
      <c r="P838" s="721" t="s">
        <v>1599</v>
      </c>
      <c r="R838" s="714">
        <v>48.9</v>
      </c>
      <c r="S838" s="714">
        <v>10374</v>
      </c>
    </row>
    <row r="839" spans="1:19">
      <c r="A839" s="721" t="s">
        <v>557</v>
      </c>
      <c r="B839" s="714">
        <v>2008</v>
      </c>
      <c r="D839" s="722" t="s">
        <v>556</v>
      </c>
      <c r="E839" s="715" t="s">
        <v>1597</v>
      </c>
      <c r="F839" s="714" t="s">
        <v>705</v>
      </c>
      <c r="G839" s="723" t="s">
        <v>1480</v>
      </c>
      <c r="H839" s="714" t="s">
        <v>1598</v>
      </c>
      <c r="I839" s="714" t="s">
        <v>402</v>
      </c>
      <c r="J839" s="724">
        <v>100</v>
      </c>
      <c r="K839" s="725">
        <v>27.628472852732884</v>
      </c>
      <c r="L839" s="725">
        <v>1</v>
      </c>
      <c r="M839" s="726">
        <f t="shared" si="26"/>
        <v>27.628472852732884</v>
      </c>
      <c r="N839" s="727">
        <f t="shared" si="27"/>
        <v>0.27628472852732883</v>
      </c>
      <c r="O839" s="714" t="s">
        <v>498</v>
      </c>
      <c r="P839" s="721" t="s">
        <v>1599</v>
      </c>
      <c r="R839" s="714">
        <v>48.9</v>
      </c>
      <c r="S839" s="714">
        <v>10374</v>
      </c>
    </row>
    <row r="840" spans="1:19">
      <c r="A840" s="721" t="s">
        <v>557</v>
      </c>
      <c r="B840" s="714">
        <v>2008</v>
      </c>
      <c r="D840" s="722" t="s">
        <v>557</v>
      </c>
      <c r="E840" s="722" t="s">
        <v>1515</v>
      </c>
      <c r="F840" s="714" t="s">
        <v>705</v>
      </c>
      <c r="G840" s="723" t="s">
        <v>1480</v>
      </c>
      <c r="H840" s="714" t="s">
        <v>1598</v>
      </c>
      <c r="I840" s="714" t="s">
        <v>1484</v>
      </c>
      <c r="J840" s="724">
        <v>60</v>
      </c>
      <c r="K840" s="725">
        <v>6.8258579989104771</v>
      </c>
      <c r="L840" s="725">
        <v>1</v>
      </c>
      <c r="M840" s="726">
        <f t="shared" si="26"/>
        <v>6.8258579989104771</v>
      </c>
      <c r="N840" s="727">
        <f t="shared" si="27"/>
        <v>0.11376429998184129</v>
      </c>
      <c r="O840" s="714" t="s">
        <v>498</v>
      </c>
      <c r="P840" s="721" t="s">
        <v>1599</v>
      </c>
      <c r="R840" s="714">
        <v>48.9</v>
      </c>
      <c r="S840" s="714">
        <v>10374</v>
      </c>
    </row>
    <row r="841" spans="1:19">
      <c r="A841" s="721" t="s">
        <v>557</v>
      </c>
      <c r="B841" s="714">
        <v>2008</v>
      </c>
      <c r="D841" s="722" t="s">
        <v>556</v>
      </c>
      <c r="E841" s="715" t="s">
        <v>1597</v>
      </c>
      <c r="F841" s="714" t="s">
        <v>705</v>
      </c>
      <c r="G841" s="723" t="s">
        <v>1480</v>
      </c>
      <c r="H841" s="714" t="s">
        <v>1598</v>
      </c>
      <c r="I841" s="714" t="s">
        <v>402</v>
      </c>
      <c r="J841" s="724">
        <v>100</v>
      </c>
      <c r="K841" s="725">
        <v>30.779008534592336</v>
      </c>
      <c r="L841" s="725">
        <v>1</v>
      </c>
      <c r="M841" s="726">
        <f t="shared" si="26"/>
        <v>30.779008534592336</v>
      </c>
      <c r="N841" s="727">
        <f t="shared" si="27"/>
        <v>0.30779008534592334</v>
      </c>
      <c r="O841" s="714" t="s">
        <v>498</v>
      </c>
      <c r="P841" s="721" t="s">
        <v>1599</v>
      </c>
      <c r="R841" s="714">
        <v>48.9</v>
      </c>
      <c r="S841" s="714">
        <v>10374</v>
      </c>
    </row>
    <row r="842" spans="1:19">
      <c r="A842" s="721" t="s">
        <v>557</v>
      </c>
      <c r="B842" s="714">
        <v>2008</v>
      </c>
      <c r="D842" s="722" t="s">
        <v>557</v>
      </c>
      <c r="E842" s="722" t="s">
        <v>1499</v>
      </c>
      <c r="F842" s="714" t="s">
        <v>705</v>
      </c>
      <c r="G842" s="723" t="s">
        <v>1480</v>
      </c>
      <c r="H842" s="714" t="s">
        <v>1598</v>
      </c>
      <c r="I842" s="714" t="s">
        <v>1484</v>
      </c>
      <c r="J842" s="724">
        <v>10</v>
      </c>
      <c r="K842" s="725">
        <v>1.5888868712547666</v>
      </c>
      <c r="L842" s="725">
        <v>1</v>
      </c>
      <c r="M842" s="726">
        <f t="shared" si="26"/>
        <v>1.5888868712547666</v>
      </c>
      <c r="N842" s="727">
        <f t="shared" si="27"/>
        <v>0.15888868712547666</v>
      </c>
      <c r="O842" s="714" t="s">
        <v>498</v>
      </c>
      <c r="P842" s="721" t="s">
        <v>1599</v>
      </c>
      <c r="R842" s="714">
        <v>48.9</v>
      </c>
      <c r="S842" s="714">
        <v>10374</v>
      </c>
    </row>
    <row r="843" spans="1:19">
      <c r="A843" s="721" t="s">
        <v>557</v>
      </c>
      <c r="B843" s="714">
        <v>2008</v>
      </c>
      <c r="D843" s="722" t="s">
        <v>556</v>
      </c>
      <c r="E843" s="715" t="s">
        <v>1597</v>
      </c>
      <c r="F843" s="714" t="s">
        <v>705</v>
      </c>
      <c r="G843" s="723" t="s">
        <v>1480</v>
      </c>
      <c r="H843" s="714" t="s">
        <v>1598</v>
      </c>
      <c r="I843" s="714" t="s">
        <v>402</v>
      </c>
      <c r="J843" s="724">
        <v>100</v>
      </c>
      <c r="K843" s="725">
        <v>24.686762302524059</v>
      </c>
      <c r="L843" s="725">
        <v>1</v>
      </c>
      <c r="M843" s="726">
        <f t="shared" si="26"/>
        <v>24.686762302524059</v>
      </c>
      <c r="N843" s="727">
        <f t="shared" si="27"/>
        <v>0.2468676230252406</v>
      </c>
      <c r="O843" s="714" t="s">
        <v>498</v>
      </c>
      <c r="P843" s="721" t="s">
        <v>1599</v>
      </c>
      <c r="R843" s="714">
        <v>48.9</v>
      </c>
      <c r="S843" s="714">
        <v>10374</v>
      </c>
    </row>
    <row r="844" spans="1:19">
      <c r="A844" s="721" t="s">
        <v>557</v>
      </c>
      <c r="B844" s="714">
        <v>2008</v>
      </c>
      <c r="D844" s="722" t="s">
        <v>1601</v>
      </c>
      <c r="E844" s="722" t="s">
        <v>1515</v>
      </c>
      <c r="F844" s="714" t="s">
        <v>705</v>
      </c>
      <c r="G844" s="723" t="s">
        <v>1480</v>
      </c>
      <c r="H844" s="714" t="s">
        <v>1598</v>
      </c>
      <c r="I844" s="714" t="s">
        <v>1484</v>
      </c>
      <c r="J844" s="724">
        <v>60</v>
      </c>
      <c r="K844" s="725">
        <v>6.709642273470128</v>
      </c>
      <c r="L844" s="725">
        <v>1</v>
      </c>
      <c r="M844" s="726">
        <f t="shared" si="26"/>
        <v>6.709642273470128</v>
      </c>
      <c r="N844" s="727">
        <f t="shared" si="27"/>
        <v>0.11182737122450213</v>
      </c>
      <c r="O844" s="714" t="s">
        <v>498</v>
      </c>
      <c r="P844" s="721" t="s">
        <v>1599</v>
      </c>
      <c r="R844" s="714">
        <v>48.9</v>
      </c>
      <c r="S844" s="714">
        <v>10374</v>
      </c>
    </row>
    <row r="845" spans="1:19">
      <c r="A845" s="721" t="s">
        <v>557</v>
      </c>
      <c r="B845" s="714">
        <v>2008</v>
      </c>
      <c r="D845" s="722" t="s">
        <v>556</v>
      </c>
      <c r="E845" s="715" t="s">
        <v>1597</v>
      </c>
      <c r="F845" s="714" t="s">
        <v>705</v>
      </c>
      <c r="G845" s="723" t="s">
        <v>1480</v>
      </c>
      <c r="H845" s="714" t="s">
        <v>1598</v>
      </c>
      <c r="I845" s="714" t="s">
        <v>402</v>
      </c>
      <c r="J845" s="724">
        <v>30</v>
      </c>
      <c r="K845" s="725">
        <v>9.3589976393680754</v>
      </c>
      <c r="L845" s="725">
        <v>1</v>
      </c>
      <c r="M845" s="726">
        <f t="shared" si="26"/>
        <v>9.3589976393680754</v>
      </c>
      <c r="N845" s="727">
        <f t="shared" si="27"/>
        <v>0.31196658797893584</v>
      </c>
      <c r="O845" s="714" t="s">
        <v>498</v>
      </c>
      <c r="P845" s="721" t="s">
        <v>1599</v>
      </c>
      <c r="R845" s="714">
        <v>48.9</v>
      </c>
      <c r="S845" s="714">
        <v>10374</v>
      </c>
    </row>
    <row r="846" spans="1:19">
      <c r="A846" s="721" t="s">
        <v>557</v>
      </c>
      <c r="B846" s="714">
        <v>2008</v>
      </c>
      <c r="D846" s="722" t="s">
        <v>1601</v>
      </c>
      <c r="E846" s="722" t="s">
        <v>1515</v>
      </c>
      <c r="F846" s="714" t="s">
        <v>705</v>
      </c>
      <c r="G846" s="723" t="s">
        <v>1480</v>
      </c>
      <c r="H846" s="714" t="s">
        <v>1598</v>
      </c>
      <c r="I846" s="714" t="s">
        <v>1484</v>
      </c>
      <c r="J846" s="724">
        <v>60</v>
      </c>
      <c r="K846" s="725">
        <v>6.8258579989104771</v>
      </c>
      <c r="L846" s="725">
        <v>1</v>
      </c>
      <c r="M846" s="726">
        <f t="shared" si="26"/>
        <v>6.8258579989104771</v>
      </c>
      <c r="N846" s="727">
        <f t="shared" si="27"/>
        <v>0.11376429998184129</v>
      </c>
      <c r="O846" s="714" t="s">
        <v>498</v>
      </c>
      <c r="P846" s="721" t="s">
        <v>1599</v>
      </c>
      <c r="R846" s="714">
        <v>48.9</v>
      </c>
      <c r="S846" s="714">
        <v>10374</v>
      </c>
    </row>
    <row r="847" spans="1:19">
      <c r="A847" s="721" t="s">
        <v>557</v>
      </c>
      <c r="B847" s="714">
        <v>2008</v>
      </c>
      <c r="D847" s="722" t="s">
        <v>556</v>
      </c>
      <c r="E847" s="715" t="s">
        <v>1597</v>
      </c>
      <c r="F847" s="714" t="s">
        <v>705</v>
      </c>
      <c r="G847" s="723" t="s">
        <v>1480</v>
      </c>
      <c r="H847" s="714" t="s">
        <v>1598</v>
      </c>
      <c r="I847" s="714" t="s">
        <v>402</v>
      </c>
      <c r="J847" s="724">
        <v>30</v>
      </c>
      <c r="K847" s="725">
        <v>10.441256582531324</v>
      </c>
      <c r="L847" s="725">
        <v>1</v>
      </c>
      <c r="M847" s="726">
        <f t="shared" si="26"/>
        <v>10.441256582531324</v>
      </c>
      <c r="N847" s="727">
        <f t="shared" si="27"/>
        <v>0.34804188608437747</v>
      </c>
      <c r="O847" s="714" t="s">
        <v>498</v>
      </c>
      <c r="P847" s="721" t="s">
        <v>1599</v>
      </c>
      <c r="R847" s="714">
        <v>48.9</v>
      </c>
      <c r="S847" s="714">
        <v>10374</v>
      </c>
    </row>
    <row r="848" spans="1:19">
      <c r="A848" s="721" t="s">
        <v>557</v>
      </c>
      <c r="B848" s="714">
        <v>2008</v>
      </c>
      <c r="D848" s="722" t="s">
        <v>1601</v>
      </c>
      <c r="E848" s="722" t="s">
        <v>1499</v>
      </c>
      <c r="F848" s="714" t="s">
        <v>705</v>
      </c>
      <c r="G848" s="723" t="s">
        <v>1480</v>
      </c>
      <c r="H848" s="714" t="s">
        <v>1598</v>
      </c>
      <c r="I848" s="714" t="s">
        <v>1484</v>
      </c>
      <c r="J848" s="724">
        <v>30</v>
      </c>
      <c r="K848" s="725">
        <v>5.3749773016161244</v>
      </c>
      <c r="L848" s="725">
        <v>1</v>
      </c>
      <c r="M848" s="726">
        <f t="shared" si="26"/>
        <v>5.3749773016161244</v>
      </c>
      <c r="N848" s="727">
        <f t="shared" si="27"/>
        <v>0.17916591005387081</v>
      </c>
      <c r="O848" s="714" t="s">
        <v>498</v>
      </c>
      <c r="P848" s="721" t="s">
        <v>1599</v>
      </c>
      <c r="R848" s="714">
        <v>48.9</v>
      </c>
      <c r="S848" s="714">
        <v>10374</v>
      </c>
    </row>
    <row r="849" spans="1:19">
      <c r="A849" s="721" t="s">
        <v>557</v>
      </c>
      <c r="B849" s="714">
        <v>2008</v>
      </c>
      <c r="D849" s="722" t="s">
        <v>1601</v>
      </c>
      <c r="E849" s="722" t="s">
        <v>1499</v>
      </c>
      <c r="F849" s="714" t="s">
        <v>705</v>
      </c>
      <c r="G849" s="723" t="s">
        <v>1480</v>
      </c>
      <c r="H849" s="714" t="s">
        <v>1598</v>
      </c>
      <c r="I849" s="714" t="s">
        <v>1484</v>
      </c>
      <c r="J849" s="724">
        <v>30</v>
      </c>
      <c r="K849" s="725">
        <v>4.6304703105138909</v>
      </c>
      <c r="L849" s="725">
        <v>1</v>
      </c>
      <c r="M849" s="726">
        <f t="shared" si="26"/>
        <v>4.6304703105138909</v>
      </c>
      <c r="N849" s="727">
        <f t="shared" si="27"/>
        <v>0.15434901035046303</v>
      </c>
      <c r="O849" s="714" t="s">
        <v>498</v>
      </c>
      <c r="P849" s="721" t="s">
        <v>1599</v>
      </c>
      <c r="R849" s="714">
        <v>48.9</v>
      </c>
      <c r="S849" s="714">
        <v>10374</v>
      </c>
    </row>
    <row r="850" spans="1:19">
      <c r="A850" s="721" t="s">
        <v>557</v>
      </c>
      <c r="B850" s="714">
        <v>2008</v>
      </c>
      <c r="D850" s="722" t="s">
        <v>556</v>
      </c>
      <c r="E850" s="715" t="s">
        <v>1597</v>
      </c>
      <c r="F850" s="714" t="s">
        <v>705</v>
      </c>
      <c r="G850" s="723" t="s">
        <v>1480</v>
      </c>
      <c r="H850" s="714" t="s">
        <v>1598</v>
      </c>
      <c r="I850" s="714" t="s">
        <v>402</v>
      </c>
      <c r="J850" s="724">
        <v>100</v>
      </c>
      <c r="K850" s="725">
        <v>32.050118031596149</v>
      </c>
      <c r="L850" s="725">
        <v>1</v>
      </c>
      <c r="M850" s="726">
        <f t="shared" si="26"/>
        <v>32.050118031596149</v>
      </c>
      <c r="N850" s="727">
        <f t="shared" si="27"/>
        <v>0.32050118031596148</v>
      </c>
      <c r="O850" s="714" t="s">
        <v>498</v>
      </c>
      <c r="P850" s="721" t="s">
        <v>1599</v>
      </c>
      <c r="R850" s="714">
        <v>48.9</v>
      </c>
      <c r="S850" s="714">
        <v>10374</v>
      </c>
    </row>
    <row r="851" spans="1:19">
      <c r="A851" s="721" t="s">
        <v>557</v>
      </c>
      <c r="B851" s="714">
        <v>2008</v>
      </c>
      <c r="D851" s="722" t="s">
        <v>1601</v>
      </c>
      <c r="E851" s="722" t="s">
        <v>1515</v>
      </c>
      <c r="F851" s="714" t="s">
        <v>705</v>
      </c>
      <c r="G851" s="723" t="s">
        <v>1480</v>
      </c>
      <c r="H851" s="714" t="s">
        <v>1598</v>
      </c>
      <c r="I851" s="714" t="s">
        <v>1484</v>
      </c>
      <c r="J851" s="724">
        <v>60</v>
      </c>
      <c r="K851" s="725">
        <v>7.3542763755220619</v>
      </c>
      <c r="L851" s="725">
        <v>1</v>
      </c>
      <c r="M851" s="726">
        <f t="shared" si="26"/>
        <v>7.3542763755220619</v>
      </c>
      <c r="N851" s="727">
        <f t="shared" si="27"/>
        <v>0.12257127292536769</v>
      </c>
      <c r="O851" s="714" t="s">
        <v>498</v>
      </c>
      <c r="P851" s="721" t="s">
        <v>1599</v>
      </c>
      <c r="R851" s="714">
        <v>48.9</v>
      </c>
      <c r="S851" s="714">
        <v>10374</v>
      </c>
    </row>
    <row r="852" spans="1:19">
      <c r="A852" s="721" t="s">
        <v>557</v>
      </c>
      <c r="B852" s="714">
        <v>2008</v>
      </c>
      <c r="D852" s="722" t="s">
        <v>557</v>
      </c>
      <c r="E852" s="722" t="s">
        <v>1515</v>
      </c>
      <c r="F852" s="714" t="s">
        <v>705</v>
      </c>
      <c r="G852" s="723" t="s">
        <v>1480</v>
      </c>
      <c r="H852" s="714" t="s">
        <v>1598</v>
      </c>
      <c r="I852" s="714" t="s">
        <v>1484</v>
      </c>
      <c r="J852" s="724">
        <v>30</v>
      </c>
      <c r="K852" s="725">
        <v>3.8133284910114398</v>
      </c>
      <c r="L852" s="725">
        <v>1</v>
      </c>
      <c r="M852" s="726">
        <f t="shared" si="26"/>
        <v>3.8133284910114398</v>
      </c>
      <c r="N852" s="727">
        <f t="shared" si="27"/>
        <v>0.12711094970038134</v>
      </c>
      <c r="O852" s="714" t="s">
        <v>498</v>
      </c>
      <c r="P852" s="721" t="s">
        <v>1599</v>
      </c>
      <c r="R852" s="714">
        <v>48.9</v>
      </c>
      <c r="S852" s="714">
        <v>10374</v>
      </c>
    </row>
    <row r="853" spans="1:19">
      <c r="A853" s="721" t="s">
        <v>557</v>
      </c>
      <c r="B853" s="714">
        <v>2008</v>
      </c>
      <c r="D853" s="722" t="s">
        <v>556</v>
      </c>
      <c r="E853" s="715" t="s">
        <v>1597</v>
      </c>
      <c r="F853" s="714" t="s">
        <v>705</v>
      </c>
      <c r="G853" s="723" t="s">
        <v>1480</v>
      </c>
      <c r="H853" s="714" t="s">
        <v>1598</v>
      </c>
      <c r="I853" s="714" t="s">
        <v>402</v>
      </c>
      <c r="J853" s="724">
        <v>100</v>
      </c>
      <c r="K853" s="725">
        <v>29.117486834937349</v>
      </c>
      <c r="L853" s="725">
        <v>1</v>
      </c>
      <c r="M853" s="726">
        <f t="shared" si="26"/>
        <v>29.117486834937349</v>
      </c>
      <c r="N853" s="727">
        <f t="shared" si="27"/>
        <v>0.29117486834937351</v>
      </c>
      <c r="O853" s="714" t="s">
        <v>498</v>
      </c>
      <c r="P853" s="721" t="s">
        <v>1599</v>
      </c>
      <c r="R853" s="714">
        <v>48.9</v>
      </c>
      <c r="S853" s="714">
        <v>10374</v>
      </c>
    </row>
    <row r="854" spans="1:19">
      <c r="A854" s="721" t="s">
        <v>557</v>
      </c>
      <c r="B854" s="714">
        <v>2008</v>
      </c>
      <c r="D854" s="722" t="s">
        <v>557</v>
      </c>
      <c r="E854" s="722" t="s">
        <v>1515</v>
      </c>
      <c r="F854" s="714" t="s">
        <v>705</v>
      </c>
      <c r="G854" s="723" t="s">
        <v>1480</v>
      </c>
      <c r="H854" s="714" t="s">
        <v>1598</v>
      </c>
      <c r="I854" s="714" t="s">
        <v>1484</v>
      </c>
      <c r="J854" s="724">
        <v>60</v>
      </c>
      <c r="K854" s="725">
        <v>7.2998002542218989</v>
      </c>
      <c r="L854" s="725">
        <v>1</v>
      </c>
      <c r="M854" s="726">
        <f t="shared" si="26"/>
        <v>7.2998002542218989</v>
      </c>
      <c r="N854" s="727">
        <f t="shared" si="27"/>
        <v>0.12166333757036499</v>
      </c>
      <c r="O854" s="714" t="s">
        <v>498</v>
      </c>
      <c r="P854" s="721" t="s">
        <v>1599</v>
      </c>
      <c r="R854" s="714">
        <v>48.9</v>
      </c>
      <c r="S854" s="714">
        <v>10374</v>
      </c>
    </row>
    <row r="855" spans="1:19">
      <c r="A855" s="721" t="s">
        <v>557</v>
      </c>
      <c r="B855" s="714">
        <v>2008</v>
      </c>
      <c r="D855" s="722" t="s">
        <v>557</v>
      </c>
      <c r="E855" s="722" t="s">
        <v>1515</v>
      </c>
      <c r="F855" s="714" t="s">
        <v>705</v>
      </c>
      <c r="G855" s="723" t="s">
        <v>1480</v>
      </c>
      <c r="H855" s="714" t="s">
        <v>1598</v>
      </c>
      <c r="I855" s="714" t="s">
        <v>1484</v>
      </c>
      <c r="J855" s="724">
        <v>60</v>
      </c>
      <c r="K855" s="725">
        <v>7.6266569820228796</v>
      </c>
      <c r="L855" s="725">
        <v>1</v>
      </c>
      <c r="M855" s="726">
        <f t="shared" si="26"/>
        <v>7.6266569820228796</v>
      </c>
      <c r="N855" s="727">
        <f t="shared" si="27"/>
        <v>0.12711094970038134</v>
      </c>
      <c r="O855" s="714" t="s">
        <v>498</v>
      </c>
      <c r="P855" s="721" t="s">
        <v>1599</v>
      </c>
      <c r="R855" s="714">
        <v>48.9</v>
      </c>
      <c r="S855" s="714">
        <v>10374</v>
      </c>
    </row>
    <row r="856" spans="1:19">
      <c r="A856" s="721" t="s">
        <v>557</v>
      </c>
      <c r="B856" s="714">
        <v>2008</v>
      </c>
      <c r="D856" s="722" t="s">
        <v>556</v>
      </c>
      <c r="E856" s="715" t="s">
        <v>1597</v>
      </c>
      <c r="F856" s="714" t="s">
        <v>705</v>
      </c>
      <c r="G856" s="723" t="s">
        <v>1480</v>
      </c>
      <c r="H856" s="714" t="s">
        <v>1598</v>
      </c>
      <c r="I856" s="714" t="s">
        <v>402</v>
      </c>
      <c r="J856" s="724">
        <v>100</v>
      </c>
      <c r="K856" s="725">
        <v>26.929362629380787</v>
      </c>
      <c r="L856" s="725">
        <v>1</v>
      </c>
      <c r="M856" s="726">
        <f t="shared" si="26"/>
        <v>26.929362629380787</v>
      </c>
      <c r="N856" s="727">
        <f t="shared" si="27"/>
        <v>0.26929362629380788</v>
      </c>
      <c r="O856" s="714" t="s">
        <v>498</v>
      </c>
      <c r="P856" s="721" t="s">
        <v>1599</v>
      </c>
      <c r="R856" s="714">
        <v>48.9</v>
      </c>
      <c r="S856" s="714">
        <v>10374</v>
      </c>
    </row>
    <row r="857" spans="1:19">
      <c r="A857" s="721" t="s">
        <v>557</v>
      </c>
      <c r="B857" s="714">
        <v>2008</v>
      </c>
      <c r="D857" s="722" t="s">
        <v>557</v>
      </c>
      <c r="E857" s="722" t="s">
        <v>1515</v>
      </c>
      <c r="F857" s="714" t="s">
        <v>705</v>
      </c>
      <c r="G857" s="723" t="s">
        <v>1480</v>
      </c>
      <c r="H857" s="714" t="s">
        <v>1598</v>
      </c>
      <c r="I857" s="714" t="s">
        <v>1484</v>
      </c>
      <c r="J857" s="724">
        <v>60</v>
      </c>
      <c r="K857" s="725">
        <v>7.3361176684220082</v>
      </c>
      <c r="L857" s="725">
        <v>1</v>
      </c>
      <c r="M857" s="726">
        <f t="shared" si="26"/>
        <v>7.3361176684220082</v>
      </c>
      <c r="N857" s="727">
        <f t="shared" si="27"/>
        <v>0.12226862780703347</v>
      </c>
      <c r="O857" s="714" t="s">
        <v>498</v>
      </c>
      <c r="P857" s="721" t="s">
        <v>1599</v>
      </c>
      <c r="R857" s="714">
        <v>48.9</v>
      </c>
      <c r="S857" s="714">
        <v>10374</v>
      </c>
    </row>
    <row r="858" spans="1:19">
      <c r="A858" s="721" t="s">
        <v>557</v>
      </c>
      <c r="B858" s="714">
        <v>2008</v>
      </c>
      <c r="D858" s="722" t="s">
        <v>556</v>
      </c>
      <c r="E858" s="715" t="s">
        <v>1597</v>
      </c>
      <c r="F858" s="714" t="s">
        <v>705</v>
      </c>
      <c r="G858" s="723" t="s">
        <v>1480</v>
      </c>
      <c r="H858" s="714" t="s">
        <v>1598</v>
      </c>
      <c r="I858" s="714" t="s">
        <v>402</v>
      </c>
      <c r="J858" s="724">
        <v>100</v>
      </c>
      <c r="K858" s="725">
        <v>27.628472852732884</v>
      </c>
      <c r="L858" s="725">
        <v>1</v>
      </c>
      <c r="M858" s="726">
        <f t="shared" si="26"/>
        <v>27.628472852732884</v>
      </c>
      <c r="N858" s="727">
        <f t="shared" si="27"/>
        <v>0.27628472852732883</v>
      </c>
      <c r="O858" s="714" t="s">
        <v>498</v>
      </c>
      <c r="P858" s="721" t="s">
        <v>1599</v>
      </c>
      <c r="R858" s="714">
        <v>48.9</v>
      </c>
      <c r="S858" s="714">
        <v>10374</v>
      </c>
    </row>
    <row r="859" spans="1:19">
      <c r="A859" s="721" t="s">
        <v>557</v>
      </c>
      <c r="B859" s="714">
        <v>2008</v>
      </c>
      <c r="D859" s="722" t="s">
        <v>557</v>
      </c>
      <c r="E859" s="722" t="s">
        <v>1515</v>
      </c>
      <c r="F859" s="714" t="s">
        <v>705</v>
      </c>
      <c r="G859" s="723" t="s">
        <v>1480</v>
      </c>
      <c r="H859" s="714" t="s">
        <v>1598</v>
      </c>
      <c r="I859" s="714" t="s">
        <v>1484</v>
      </c>
      <c r="J859" s="724">
        <v>60</v>
      </c>
      <c r="K859" s="725">
        <v>6.8258579989104771</v>
      </c>
      <c r="L859" s="725">
        <v>1</v>
      </c>
      <c r="M859" s="726">
        <f t="shared" si="26"/>
        <v>6.8258579989104771</v>
      </c>
      <c r="N859" s="727">
        <f t="shared" si="27"/>
        <v>0.11376429998184129</v>
      </c>
      <c r="O859" s="714" t="s">
        <v>498</v>
      </c>
      <c r="P859" s="721" t="s">
        <v>1599</v>
      </c>
      <c r="R859" s="714">
        <v>48.9</v>
      </c>
      <c r="S859" s="714">
        <v>10374</v>
      </c>
    </row>
    <row r="860" spans="1:19">
      <c r="A860" s="721" t="s">
        <v>557</v>
      </c>
      <c r="B860" s="714">
        <v>2008</v>
      </c>
      <c r="D860" s="722" t="s">
        <v>557</v>
      </c>
      <c r="E860" s="722" t="s">
        <v>1515</v>
      </c>
      <c r="F860" s="714" t="s">
        <v>705</v>
      </c>
      <c r="G860" s="723" t="s">
        <v>1480</v>
      </c>
      <c r="H860" s="714" t="s">
        <v>1598</v>
      </c>
      <c r="I860" s="714" t="s">
        <v>1484</v>
      </c>
      <c r="J860" s="724">
        <v>60</v>
      </c>
      <c r="K860" s="725">
        <v>7.9117486834937347</v>
      </c>
      <c r="L860" s="725">
        <v>1</v>
      </c>
      <c r="M860" s="726">
        <f t="shared" si="26"/>
        <v>7.9117486834937347</v>
      </c>
      <c r="N860" s="727">
        <f t="shared" si="27"/>
        <v>0.1318624780582289</v>
      </c>
      <c r="O860" s="714" t="s">
        <v>498</v>
      </c>
      <c r="P860" s="721" t="s">
        <v>1599</v>
      </c>
      <c r="R860" s="714">
        <v>48.9</v>
      </c>
      <c r="S860" s="714">
        <v>10374</v>
      </c>
    </row>
    <row r="861" spans="1:19">
      <c r="A861" s="721" t="s">
        <v>557</v>
      </c>
      <c r="B861" s="714">
        <v>2008</v>
      </c>
      <c r="D861" s="722" t="s">
        <v>556</v>
      </c>
      <c r="E861" s="715" t="s">
        <v>1597</v>
      </c>
      <c r="F861" s="714" t="s">
        <v>705</v>
      </c>
      <c r="G861" s="723" t="s">
        <v>1480</v>
      </c>
      <c r="H861" s="714" t="s">
        <v>1598</v>
      </c>
      <c r="I861" s="714" t="s">
        <v>402</v>
      </c>
      <c r="J861" s="724">
        <v>100</v>
      </c>
      <c r="K861" s="725">
        <v>33.907753767931723</v>
      </c>
      <c r="L861" s="725">
        <v>1</v>
      </c>
      <c r="M861" s="726">
        <f t="shared" si="26"/>
        <v>33.907753767931723</v>
      </c>
      <c r="N861" s="727">
        <f t="shared" si="27"/>
        <v>0.33907753767931725</v>
      </c>
      <c r="O861" s="714" t="s">
        <v>498</v>
      </c>
      <c r="P861" s="721" t="s">
        <v>1599</v>
      </c>
      <c r="R861" s="714">
        <v>48.9</v>
      </c>
      <c r="S861" s="714">
        <v>10374</v>
      </c>
    </row>
    <row r="862" spans="1:19">
      <c r="A862" s="721" t="s">
        <v>557</v>
      </c>
      <c r="B862" s="714">
        <v>2008</v>
      </c>
      <c r="D862" s="722" t="s">
        <v>557</v>
      </c>
      <c r="E862" s="722" t="s">
        <v>1499</v>
      </c>
      <c r="F862" s="714" t="s">
        <v>705</v>
      </c>
      <c r="G862" s="723" t="s">
        <v>1480</v>
      </c>
      <c r="H862" s="714" t="s">
        <v>1598</v>
      </c>
      <c r="I862" s="714" t="s">
        <v>1484</v>
      </c>
      <c r="J862" s="724">
        <v>30</v>
      </c>
      <c r="K862" s="725">
        <v>6.3028872344289084</v>
      </c>
      <c r="L862" s="725">
        <v>1</v>
      </c>
      <c r="M862" s="726">
        <f t="shared" si="26"/>
        <v>6.3028872344289084</v>
      </c>
      <c r="N862" s="727">
        <f t="shared" si="27"/>
        <v>0.21009624114763029</v>
      </c>
      <c r="O862" s="714" t="s">
        <v>498</v>
      </c>
      <c r="P862" s="721" t="s">
        <v>1599</v>
      </c>
      <c r="R862" s="714">
        <v>48.9</v>
      </c>
      <c r="S862" s="714">
        <v>10374</v>
      </c>
    </row>
    <row r="863" spans="1:19">
      <c r="A863" s="721" t="s">
        <v>557</v>
      </c>
      <c r="B863" s="714">
        <v>2008</v>
      </c>
      <c r="D863" s="722" t="s">
        <v>556</v>
      </c>
      <c r="E863" s="715" t="s">
        <v>1597</v>
      </c>
      <c r="F863" s="714" t="s">
        <v>705</v>
      </c>
      <c r="G863" s="723" t="s">
        <v>1480</v>
      </c>
      <c r="H863" s="714" t="s">
        <v>1598</v>
      </c>
      <c r="I863" s="714" t="s">
        <v>402</v>
      </c>
      <c r="J863" s="724">
        <v>100</v>
      </c>
      <c r="K863" s="725">
        <v>27.919012166333754</v>
      </c>
      <c r="L863" s="725">
        <v>1</v>
      </c>
      <c r="M863" s="726">
        <f t="shared" si="26"/>
        <v>27.919012166333754</v>
      </c>
      <c r="N863" s="727">
        <f t="shared" si="27"/>
        <v>0.27919012166333756</v>
      </c>
      <c r="O863" s="714" t="s">
        <v>498</v>
      </c>
      <c r="P863" s="721" t="s">
        <v>1599</v>
      </c>
      <c r="R863" s="714">
        <v>48.9</v>
      </c>
      <c r="S863" s="714">
        <v>10374</v>
      </c>
    </row>
    <row r="864" spans="1:19">
      <c r="A864" s="721" t="s">
        <v>557</v>
      </c>
      <c r="B864" s="714">
        <v>2008</v>
      </c>
      <c r="D864" s="722" t="s">
        <v>557</v>
      </c>
      <c r="E864" s="722" t="s">
        <v>1515</v>
      </c>
      <c r="F864" s="714" t="s">
        <v>705</v>
      </c>
      <c r="G864" s="723" t="s">
        <v>1480</v>
      </c>
      <c r="H864" s="714" t="s">
        <v>1598</v>
      </c>
      <c r="I864" s="714" t="s">
        <v>1484</v>
      </c>
      <c r="J864" s="724">
        <v>60</v>
      </c>
      <c r="K864" s="725">
        <v>6.3555474850190663</v>
      </c>
      <c r="L864" s="725">
        <v>1</v>
      </c>
      <c r="M864" s="726">
        <f t="shared" si="26"/>
        <v>6.3555474850190663</v>
      </c>
      <c r="N864" s="727">
        <f t="shared" si="27"/>
        <v>0.10592579141698444</v>
      </c>
      <c r="O864" s="714" t="s">
        <v>498</v>
      </c>
      <c r="P864" s="721" t="s">
        <v>1599</v>
      </c>
      <c r="R864" s="714">
        <v>48.9</v>
      </c>
      <c r="S864" s="714">
        <v>10374</v>
      </c>
    </row>
    <row r="865" spans="1:19">
      <c r="A865" s="721" t="s">
        <v>557</v>
      </c>
      <c r="B865" s="714">
        <v>2008</v>
      </c>
      <c r="D865" s="722" t="s">
        <v>556</v>
      </c>
      <c r="E865" s="715" t="s">
        <v>1597</v>
      </c>
      <c r="F865" s="714" t="s">
        <v>705</v>
      </c>
      <c r="G865" s="723" t="s">
        <v>1480</v>
      </c>
      <c r="H865" s="714" t="s">
        <v>1598</v>
      </c>
      <c r="I865" s="714" t="s">
        <v>402</v>
      </c>
      <c r="J865" s="724">
        <v>100</v>
      </c>
      <c r="K865" s="725">
        <v>23.397494098420189</v>
      </c>
      <c r="L865" s="725">
        <v>1</v>
      </c>
      <c r="M865" s="726">
        <f t="shared" si="26"/>
        <v>23.397494098420189</v>
      </c>
      <c r="N865" s="727">
        <f t="shared" si="27"/>
        <v>0.23397494098420191</v>
      </c>
      <c r="O865" s="714" t="s">
        <v>498</v>
      </c>
      <c r="P865" s="721" t="s">
        <v>1599</v>
      </c>
      <c r="R865" s="714">
        <v>48.9</v>
      </c>
      <c r="S865" s="714">
        <v>10374</v>
      </c>
    </row>
    <row r="866" spans="1:19">
      <c r="A866" s="721" t="s">
        <v>557</v>
      </c>
      <c r="B866" s="714">
        <v>2008</v>
      </c>
      <c r="D866" s="722" t="s">
        <v>557</v>
      </c>
      <c r="E866" s="722" t="s">
        <v>1515</v>
      </c>
      <c r="F866" s="714" t="s">
        <v>705</v>
      </c>
      <c r="G866" s="723" t="s">
        <v>1480</v>
      </c>
      <c r="H866" s="714" t="s">
        <v>1598</v>
      </c>
      <c r="I866" s="714" t="s">
        <v>1484</v>
      </c>
      <c r="J866" s="724">
        <v>60</v>
      </c>
      <c r="K866" s="725">
        <v>6.5371345560196108</v>
      </c>
      <c r="L866" s="725">
        <v>1</v>
      </c>
      <c r="M866" s="726">
        <f t="shared" si="26"/>
        <v>6.5371345560196108</v>
      </c>
      <c r="N866" s="727">
        <f t="shared" si="27"/>
        <v>0.10895224260032685</v>
      </c>
      <c r="O866" s="714" t="s">
        <v>498</v>
      </c>
      <c r="P866" s="721" t="s">
        <v>1599</v>
      </c>
      <c r="R866" s="714">
        <v>48.9</v>
      </c>
      <c r="S866" s="714">
        <v>10374</v>
      </c>
    </row>
    <row r="867" spans="1:19">
      <c r="A867" s="721" t="s">
        <v>557</v>
      </c>
      <c r="B867" s="714">
        <v>2008</v>
      </c>
      <c r="D867" s="722" t="s">
        <v>557</v>
      </c>
      <c r="E867" s="722" t="s">
        <v>1515</v>
      </c>
      <c r="F867" s="714" t="s">
        <v>705</v>
      </c>
      <c r="G867" s="723" t="s">
        <v>1480</v>
      </c>
      <c r="H867" s="714" t="s">
        <v>1598</v>
      </c>
      <c r="I867" s="714" t="s">
        <v>1484</v>
      </c>
      <c r="J867" s="724">
        <v>60</v>
      </c>
      <c r="K867" s="725">
        <v>6.1194842927183579</v>
      </c>
      <c r="L867" s="725">
        <v>1</v>
      </c>
      <c r="M867" s="726">
        <f t="shared" si="26"/>
        <v>6.1194842927183579</v>
      </c>
      <c r="N867" s="727">
        <f t="shared" si="27"/>
        <v>0.10199140487863929</v>
      </c>
      <c r="O867" s="714" t="s">
        <v>498</v>
      </c>
      <c r="P867" s="721" t="s">
        <v>1599</v>
      </c>
      <c r="R867" s="714">
        <v>48.9</v>
      </c>
      <c r="S867" s="714">
        <v>10374</v>
      </c>
    </row>
    <row r="868" spans="1:19">
      <c r="A868" s="721" t="s">
        <v>557</v>
      </c>
      <c r="B868" s="714">
        <v>2008</v>
      </c>
      <c r="D868" s="722" t="s">
        <v>556</v>
      </c>
      <c r="E868" s="715" t="s">
        <v>1597</v>
      </c>
      <c r="F868" s="714" t="s">
        <v>705</v>
      </c>
      <c r="G868" s="723" t="s">
        <v>1480</v>
      </c>
      <c r="H868" s="714" t="s">
        <v>1598</v>
      </c>
      <c r="I868" s="714" t="s">
        <v>402</v>
      </c>
      <c r="J868" s="724">
        <v>100</v>
      </c>
      <c r="K868" s="725">
        <v>26.629743962229888</v>
      </c>
      <c r="L868" s="725">
        <v>1</v>
      </c>
      <c r="M868" s="726">
        <f t="shared" si="26"/>
        <v>26.629743962229888</v>
      </c>
      <c r="N868" s="727">
        <f t="shared" si="27"/>
        <v>0.2662974396222989</v>
      </c>
      <c r="O868" s="714" t="s">
        <v>498</v>
      </c>
      <c r="P868" s="721" t="s">
        <v>1599</v>
      </c>
      <c r="R868" s="714">
        <v>48.9</v>
      </c>
      <c r="S868" s="714">
        <v>10374</v>
      </c>
    </row>
    <row r="869" spans="1:19">
      <c r="A869" s="721" t="s">
        <v>557</v>
      </c>
      <c r="B869" s="714">
        <v>2008</v>
      </c>
      <c r="D869" s="722" t="s">
        <v>557</v>
      </c>
      <c r="E869" s="722" t="s">
        <v>1515</v>
      </c>
      <c r="F869" s="714" t="s">
        <v>705</v>
      </c>
      <c r="G869" s="723" t="s">
        <v>1480</v>
      </c>
      <c r="H869" s="714" t="s">
        <v>1598</v>
      </c>
      <c r="I869" s="714" t="s">
        <v>1484</v>
      </c>
      <c r="J869" s="724">
        <v>60</v>
      </c>
      <c r="K869" s="725">
        <v>7.3361176684220082</v>
      </c>
      <c r="L869" s="725">
        <v>1</v>
      </c>
      <c r="M869" s="726">
        <f t="shared" si="26"/>
        <v>7.3361176684220082</v>
      </c>
      <c r="N869" s="727">
        <f t="shared" si="27"/>
        <v>0.12226862780703347</v>
      </c>
      <c r="O869" s="714" t="s">
        <v>498</v>
      </c>
      <c r="P869" s="721" t="s">
        <v>1599</v>
      </c>
      <c r="R869" s="714">
        <v>48.9</v>
      </c>
      <c r="S869" s="714">
        <v>10374</v>
      </c>
    </row>
    <row r="870" spans="1:19">
      <c r="A870" s="721" t="s">
        <v>557</v>
      </c>
      <c r="B870" s="714">
        <v>2008</v>
      </c>
      <c r="D870" s="722" t="s">
        <v>557</v>
      </c>
      <c r="E870" s="722" t="s">
        <v>1515</v>
      </c>
      <c r="F870" s="714" t="s">
        <v>705</v>
      </c>
      <c r="G870" s="723" t="s">
        <v>1480</v>
      </c>
      <c r="H870" s="714" t="s">
        <v>1598</v>
      </c>
      <c r="I870" s="714" t="s">
        <v>1484</v>
      </c>
      <c r="J870" s="724">
        <v>60</v>
      </c>
      <c r="K870" s="725">
        <v>7.6266569820228796</v>
      </c>
      <c r="L870" s="725">
        <v>1</v>
      </c>
      <c r="M870" s="726">
        <f t="shared" si="26"/>
        <v>7.6266569820228796</v>
      </c>
      <c r="N870" s="727">
        <f t="shared" si="27"/>
        <v>0.12711094970038134</v>
      </c>
      <c r="O870" s="714" t="s">
        <v>498</v>
      </c>
      <c r="P870" s="721" t="s">
        <v>1599</v>
      </c>
      <c r="R870" s="714">
        <v>48.9</v>
      </c>
      <c r="S870" s="714">
        <v>10374</v>
      </c>
    </row>
    <row r="871" spans="1:19">
      <c r="A871" s="721" t="s">
        <v>557</v>
      </c>
      <c r="B871" s="714">
        <v>2008</v>
      </c>
      <c r="D871" s="722" t="s">
        <v>556</v>
      </c>
      <c r="E871" s="715" t="s">
        <v>1597</v>
      </c>
      <c r="F871" s="714" t="s">
        <v>705</v>
      </c>
      <c r="G871" s="723" t="s">
        <v>1480</v>
      </c>
      <c r="H871" s="714" t="s">
        <v>1598</v>
      </c>
      <c r="I871" s="714" t="s">
        <v>402</v>
      </c>
      <c r="J871" s="724">
        <v>100</v>
      </c>
      <c r="K871" s="725">
        <v>17.25077174505175</v>
      </c>
      <c r="L871" s="725">
        <v>1</v>
      </c>
      <c r="M871" s="726">
        <f t="shared" si="26"/>
        <v>17.25077174505175</v>
      </c>
      <c r="N871" s="727">
        <f t="shared" si="27"/>
        <v>0.17250771745051752</v>
      </c>
      <c r="O871" s="714" t="s">
        <v>498</v>
      </c>
      <c r="P871" s="721" t="s">
        <v>1599</v>
      </c>
      <c r="R871" s="714">
        <v>48.9</v>
      </c>
      <c r="S871" s="714">
        <v>10374</v>
      </c>
    </row>
    <row r="872" spans="1:19">
      <c r="A872" s="721" t="s">
        <v>557</v>
      </c>
      <c r="B872" s="714">
        <v>2008</v>
      </c>
      <c r="D872" s="722" t="s">
        <v>557</v>
      </c>
      <c r="E872" s="722" t="s">
        <v>1499</v>
      </c>
      <c r="F872" s="714" t="s">
        <v>705</v>
      </c>
      <c r="G872" s="723" t="s">
        <v>1480</v>
      </c>
      <c r="H872" s="714" t="s">
        <v>1598</v>
      </c>
      <c r="I872" s="714" t="s">
        <v>1484</v>
      </c>
      <c r="J872" s="724">
        <v>100</v>
      </c>
      <c r="K872" s="725">
        <v>17.25077174505175</v>
      </c>
      <c r="L872" s="725">
        <v>1</v>
      </c>
      <c r="M872" s="726">
        <f t="shared" si="26"/>
        <v>17.25077174505175</v>
      </c>
      <c r="N872" s="727">
        <f t="shared" si="27"/>
        <v>0.17250771745051752</v>
      </c>
      <c r="O872" s="714" t="s">
        <v>498</v>
      </c>
      <c r="P872" s="721" t="s">
        <v>1599</v>
      </c>
      <c r="R872" s="714">
        <v>48.9</v>
      </c>
      <c r="S872" s="714">
        <v>10374</v>
      </c>
    </row>
    <row r="873" spans="1:19">
      <c r="A873" s="721" t="s">
        <v>557</v>
      </c>
      <c r="B873" s="714">
        <v>2008</v>
      </c>
      <c r="D873" s="722" t="s">
        <v>556</v>
      </c>
      <c r="E873" s="715" t="s">
        <v>1597</v>
      </c>
      <c r="F873" s="714" t="s">
        <v>705</v>
      </c>
      <c r="G873" s="723" t="s">
        <v>1480</v>
      </c>
      <c r="H873" s="714" t="s">
        <v>1598</v>
      </c>
      <c r="I873" s="714" t="s">
        <v>402</v>
      </c>
      <c r="J873" s="724">
        <v>100</v>
      </c>
      <c r="K873" s="725">
        <v>19.950971490829851</v>
      </c>
      <c r="L873" s="725">
        <v>1</v>
      </c>
      <c r="M873" s="726">
        <f t="shared" si="26"/>
        <v>19.950971490829851</v>
      </c>
      <c r="N873" s="727">
        <f t="shared" si="27"/>
        <v>0.1995097149082985</v>
      </c>
      <c r="O873" s="714" t="s">
        <v>498</v>
      </c>
      <c r="P873" s="721" t="s">
        <v>1599</v>
      </c>
      <c r="R873" s="714">
        <v>48.9</v>
      </c>
      <c r="S873" s="714">
        <v>10374</v>
      </c>
    </row>
    <row r="874" spans="1:19">
      <c r="A874" s="721" t="s">
        <v>557</v>
      </c>
      <c r="B874" s="714">
        <v>2008</v>
      </c>
      <c r="D874" s="722" t="s">
        <v>557</v>
      </c>
      <c r="E874" s="722" t="s">
        <v>1515</v>
      </c>
      <c r="F874" s="714" t="s">
        <v>705</v>
      </c>
      <c r="G874" s="723" t="s">
        <v>1480</v>
      </c>
      <c r="H874" s="714" t="s">
        <v>1598</v>
      </c>
      <c r="I874" s="714" t="s">
        <v>1484</v>
      </c>
      <c r="J874" s="724">
        <v>60</v>
      </c>
      <c r="K874" s="725">
        <v>6.1013255856183033</v>
      </c>
      <c r="L874" s="725">
        <v>1</v>
      </c>
      <c r="M874" s="726">
        <f t="shared" si="26"/>
        <v>6.1013255856183033</v>
      </c>
      <c r="N874" s="727">
        <f t="shared" si="27"/>
        <v>0.10168875976030506</v>
      </c>
      <c r="O874" s="714" t="s">
        <v>498</v>
      </c>
      <c r="P874" s="721" t="s">
        <v>1599</v>
      </c>
      <c r="R874" s="714">
        <v>48.9</v>
      </c>
      <c r="S874" s="714">
        <v>10374</v>
      </c>
    </row>
    <row r="875" spans="1:19">
      <c r="A875" s="721" t="s">
        <v>557</v>
      </c>
      <c r="B875" s="714">
        <v>2008</v>
      </c>
      <c r="D875" s="722" t="s">
        <v>556</v>
      </c>
      <c r="E875" s="715" t="s">
        <v>1597</v>
      </c>
      <c r="F875" s="714" t="s">
        <v>705</v>
      </c>
      <c r="G875" s="723" t="s">
        <v>1480</v>
      </c>
      <c r="H875" s="714" t="s">
        <v>1598</v>
      </c>
      <c r="I875" s="714" t="s">
        <v>402</v>
      </c>
      <c r="J875" s="724">
        <v>100</v>
      </c>
      <c r="K875" s="725">
        <v>17.174505175231523</v>
      </c>
      <c r="L875" s="725">
        <v>1</v>
      </c>
      <c r="M875" s="726">
        <f t="shared" si="26"/>
        <v>17.174505175231523</v>
      </c>
      <c r="N875" s="727">
        <f t="shared" si="27"/>
        <v>0.17174505175231525</v>
      </c>
      <c r="O875" s="714" t="s">
        <v>498</v>
      </c>
      <c r="P875" s="721" t="s">
        <v>1599</v>
      </c>
      <c r="R875" s="714">
        <v>48.9</v>
      </c>
      <c r="S875" s="714">
        <v>10374</v>
      </c>
    </row>
    <row r="876" spans="1:19">
      <c r="A876" s="721" t="s">
        <v>557</v>
      </c>
      <c r="B876" s="714">
        <v>2008</v>
      </c>
      <c r="D876" s="722" t="s">
        <v>1602</v>
      </c>
      <c r="E876" s="722" t="s">
        <v>1515</v>
      </c>
      <c r="F876" s="714" t="s">
        <v>705</v>
      </c>
      <c r="G876" s="723" t="s">
        <v>1480</v>
      </c>
      <c r="H876" s="714" t="s">
        <v>1598</v>
      </c>
      <c r="I876" s="714" t="s">
        <v>1484</v>
      </c>
      <c r="J876" s="724">
        <v>60</v>
      </c>
      <c r="K876" s="725">
        <v>7.9117486834937347</v>
      </c>
      <c r="L876" s="725">
        <v>1</v>
      </c>
      <c r="M876" s="726">
        <f t="shared" si="26"/>
        <v>7.9117486834937347</v>
      </c>
      <c r="N876" s="727">
        <f t="shared" si="27"/>
        <v>0.1318624780582289</v>
      </c>
      <c r="O876" s="714" t="s">
        <v>498</v>
      </c>
      <c r="P876" s="721" t="s">
        <v>1599</v>
      </c>
      <c r="R876" s="714">
        <v>48.9</v>
      </c>
      <c r="S876" s="714">
        <v>10374</v>
      </c>
    </row>
    <row r="877" spans="1:19">
      <c r="A877" s="721" t="s">
        <v>557</v>
      </c>
      <c r="B877" s="714">
        <v>2008</v>
      </c>
      <c r="D877" s="722" t="s">
        <v>556</v>
      </c>
      <c r="E877" s="715" t="s">
        <v>1597</v>
      </c>
      <c r="F877" s="714" t="s">
        <v>705</v>
      </c>
      <c r="G877" s="723" t="s">
        <v>1480</v>
      </c>
      <c r="H877" s="714" t="s">
        <v>1598</v>
      </c>
      <c r="I877" s="714" t="s">
        <v>402</v>
      </c>
      <c r="J877" s="724">
        <v>100</v>
      </c>
      <c r="K877" s="725">
        <v>33.907753767931723</v>
      </c>
      <c r="L877" s="725">
        <v>1</v>
      </c>
      <c r="M877" s="726">
        <f t="shared" si="26"/>
        <v>33.907753767931723</v>
      </c>
      <c r="N877" s="727">
        <f t="shared" si="27"/>
        <v>0.33907753767931725</v>
      </c>
      <c r="O877" s="714" t="s">
        <v>498</v>
      </c>
      <c r="P877" s="721" t="s">
        <v>1599</v>
      </c>
      <c r="R877" s="714">
        <v>48.9</v>
      </c>
      <c r="S877" s="714">
        <v>10374</v>
      </c>
    </row>
    <row r="878" spans="1:19">
      <c r="A878" s="721" t="s">
        <v>557</v>
      </c>
      <c r="B878" s="714">
        <v>2008</v>
      </c>
      <c r="D878" s="722" t="s">
        <v>557</v>
      </c>
      <c r="E878" s="715" t="s">
        <v>1518</v>
      </c>
      <c r="F878" s="714" t="s">
        <v>705</v>
      </c>
      <c r="G878" s="723" t="s">
        <v>1480</v>
      </c>
      <c r="H878" s="714" t="s">
        <v>1598</v>
      </c>
      <c r="I878" s="714" t="s">
        <v>1484</v>
      </c>
      <c r="J878" s="724">
        <v>50</v>
      </c>
      <c r="K878" s="725">
        <v>6.2810967859088427</v>
      </c>
      <c r="L878" s="725">
        <v>1</v>
      </c>
      <c r="M878" s="726">
        <f t="shared" si="26"/>
        <v>6.2810967859088427</v>
      </c>
      <c r="N878" s="727">
        <f t="shared" si="27"/>
        <v>0.12562193571817684</v>
      </c>
      <c r="O878" s="714" t="s">
        <v>498</v>
      </c>
      <c r="P878" s="721" t="s">
        <v>1599</v>
      </c>
      <c r="R878" s="714">
        <v>48.9</v>
      </c>
      <c r="S878" s="714">
        <v>10374</v>
      </c>
    </row>
    <row r="879" spans="1:19">
      <c r="A879" s="721" t="s">
        <v>557</v>
      </c>
      <c r="B879" s="714">
        <v>2008</v>
      </c>
      <c r="D879" s="722" t="s">
        <v>556</v>
      </c>
      <c r="E879" s="715" t="s">
        <v>1597</v>
      </c>
      <c r="F879" s="714" t="s">
        <v>705</v>
      </c>
      <c r="G879" s="723" t="s">
        <v>1480</v>
      </c>
      <c r="H879" s="714" t="s">
        <v>1598</v>
      </c>
      <c r="I879" s="714" t="s">
        <v>402</v>
      </c>
      <c r="J879" s="724">
        <v>100</v>
      </c>
      <c r="K879" s="725">
        <v>33.907753767931723</v>
      </c>
      <c r="L879" s="725">
        <v>1</v>
      </c>
      <c r="M879" s="726">
        <f t="shared" si="26"/>
        <v>33.907753767931723</v>
      </c>
      <c r="N879" s="727">
        <f t="shared" si="27"/>
        <v>0.33907753767931725</v>
      </c>
      <c r="O879" s="714" t="s">
        <v>498</v>
      </c>
      <c r="P879" s="721" t="s">
        <v>1599</v>
      </c>
      <c r="R879" s="714">
        <v>48.9</v>
      </c>
      <c r="S879" s="714">
        <v>10374</v>
      </c>
    </row>
    <row r="880" spans="1:19">
      <c r="A880" s="721" t="s">
        <v>557</v>
      </c>
      <c r="B880" s="714">
        <v>2008</v>
      </c>
      <c r="D880" s="722" t="s">
        <v>557</v>
      </c>
      <c r="E880" s="722" t="s">
        <v>1515</v>
      </c>
      <c r="F880" s="714" t="s">
        <v>705</v>
      </c>
      <c r="G880" s="723" t="s">
        <v>1480</v>
      </c>
      <c r="H880" s="714" t="s">
        <v>1598</v>
      </c>
      <c r="I880" s="714" t="s">
        <v>1484</v>
      </c>
      <c r="J880" s="724">
        <v>60</v>
      </c>
      <c r="K880" s="725">
        <v>7.9117486834937347</v>
      </c>
      <c r="L880" s="725">
        <v>1</v>
      </c>
      <c r="M880" s="726">
        <f t="shared" si="26"/>
        <v>7.9117486834937347</v>
      </c>
      <c r="N880" s="727">
        <f t="shared" si="27"/>
        <v>0.1318624780582289</v>
      </c>
      <c r="O880" s="714" t="s">
        <v>498</v>
      </c>
      <c r="P880" s="721" t="s">
        <v>1599</v>
      </c>
      <c r="R880" s="714">
        <v>48.9</v>
      </c>
      <c r="S880" s="714">
        <v>10374</v>
      </c>
    </row>
    <row r="881" spans="1:19">
      <c r="A881" s="721" t="s">
        <v>557</v>
      </c>
      <c r="B881" s="714">
        <v>2008</v>
      </c>
      <c r="D881" s="722" t="s">
        <v>556</v>
      </c>
      <c r="E881" s="715" t="s">
        <v>1597</v>
      </c>
      <c r="F881" s="714" t="s">
        <v>705</v>
      </c>
      <c r="G881" s="723" t="s">
        <v>1480</v>
      </c>
      <c r="H881" s="714" t="s">
        <v>1598</v>
      </c>
      <c r="I881" s="714" t="s">
        <v>402</v>
      </c>
      <c r="J881" s="724">
        <v>100</v>
      </c>
      <c r="K881" s="725">
        <v>25.634646813146901</v>
      </c>
      <c r="L881" s="725">
        <v>1</v>
      </c>
      <c r="M881" s="726">
        <f t="shared" si="26"/>
        <v>25.634646813146901</v>
      </c>
      <c r="N881" s="727">
        <f t="shared" si="27"/>
        <v>0.256346468131469</v>
      </c>
      <c r="O881" s="714" t="s">
        <v>498</v>
      </c>
      <c r="P881" s="721" t="s">
        <v>1599</v>
      </c>
      <c r="R881" s="714">
        <v>48.9</v>
      </c>
      <c r="S881" s="714">
        <v>10374</v>
      </c>
    </row>
    <row r="882" spans="1:19">
      <c r="A882" s="721" t="s">
        <v>557</v>
      </c>
      <c r="B882" s="714">
        <v>2008</v>
      </c>
      <c r="D882" s="722" t="s">
        <v>557</v>
      </c>
      <c r="E882" s="722" t="s">
        <v>1515</v>
      </c>
      <c r="F882" s="714" t="s">
        <v>705</v>
      </c>
      <c r="G882" s="723" t="s">
        <v>1480</v>
      </c>
      <c r="H882" s="714" t="s">
        <v>1598</v>
      </c>
      <c r="I882" s="714" t="s">
        <v>1484</v>
      </c>
      <c r="J882" s="724">
        <v>60</v>
      </c>
      <c r="K882" s="725">
        <v>6.5698202287997089</v>
      </c>
      <c r="L882" s="725">
        <v>1</v>
      </c>
      <c r="M882" s="726">
        <f t="shared" si="26"/>
        <v>6.5698202287997089</v>
      </c>
      <c r="N882" s="727">
        <f t="shared" si="27"/>
        <v>0.10949700381332848</v>
      </c>
      <c r="O882" s="714" t="s">
        <v>498</v>
      </c>
      <c r="P882" s="721" t="s">
        <v>1599</v>
      </c>
      <c r="R882" s="714">
        <v>48.9</v>
      </c>
      <c r="S882" s="714">
        <v>10374</v>
      </c>
    </row>
    <row r="883" spans="1:19">
      <c r="A883" s="721" t="s">
        <v>563</v>
      </c>
      <c r="B883" s="714">
        <v>2008</v>
      </c>
      <c r="D883" s="722" t="s">
        <v>563</v>
      </c>
      <c r="E883" s="722" t="s">
        <v>1515</v>
      </c>
      <c r="F883" s="714" t="s">
        <v>705</v>
      </c>
      <c r="G883" s="723" t="s">
        <v>1480</v>
      </c>
      <c r="H883" s="714" t="s">
        <v>1511</v>
      </c>
      <c r="I883" s="714" t="s">
        <v>1484</v>
      </c>
      <c r="J883" s="724">
        <v>30</v>
      </c>
      <c r="K883" s="725">
        <v>4.9028509170147085</v>
      </c>
      <c r="L883" s="725">
        <v>1</v>
      </c>
      <c r="M883" s="726">
        <f t="shared" si="26"/>
        <v>4.9028509170147085</v>
      </c>
      <c r="N883" s="727">
        <f t="shared" si="27"/>
        <v>0.16342836390049029</v>
      </c>
      <c r="O883" s="714" t="s">
        <v>498</v>
      </c>
      <c r="P883" s="721" t="s">
        <v>1514</v>
      </c>
      <c r="R883" s="714">
        <v>48.9</v>
      </c>
      <c r="S883" s="714">
        <v>10374</v>
      </c>
    </row>
    <row r="884" spans="1:19">
      <c r="A884" s="721" t="s">
        <v>563</v>
      </c>
      <c r="B884" s="714">
        <v>2008</v>
      </c>
      <c r="D884" s="722" t="s">
        <v>563</v>
      </c>
      <c r="E884" s="722" t="s">
        <v>1499</v>
      </c>
      <c r="F884" s="714" t="s">
        <v>705</v>
      </c>
      <c r="G884" s="723" t="s">
        <v>1480</v>
      </c>
      <c r="H884" s="714" t="s">
        <v>1511</v>
      </c>
      <c r="I884" s="714" t="s">
        <v>1484</v>
      </c>
      <c r="J884" s="724">
        <v>30</v>
      </c>
      <c r="K884" s="725">
        <v>5.2841837661158522</v>
      </c>
      <c r="L884" s="725">
        <v>1</v>
      </c>
      <c r="M884" s="726">
        <f t="shared" si="26"/>
        <v>5.2841837661158522</v>
      </c>
      <c r="N884" s="727">
        <f t="shared" si="27"/>
        <v>0.1761394588705284</v>
      </c>
      <c r="O884" s="714" t="s">
        <v>498</v>
      </c>
      <c r="P884" s="721" t="s">
        <v>1514</v>
      </c>
      <c r="R884" s="714">
        <v>48.9</v>
      </c>
      <c r="S884" s="714">
        <v>10374</v>
      </c>
    </row>
    <row r="885" spans="1:19">
      <c r="A885" s="721" t="s">
        <v>563</v>
      </c>
      <c r="B885" s="714">
        <v>2008</v>
      </c>
      <c r="D885" s="722" t="s">
        <v>563</v>
      </c>
      <c r="E885" s="722" t="s">
        <v>1499</v>
      </c>
      <c r="F885" s="714" t="s">
        <v>705</v>
      </c>
      <c r="G885" s="723" t="s">
        <v>1480</v>
      </c>
      <c r="H885" s="714" t="s">
        <v>1511</v>
      </c>
      <c r="I885" s="714" t="s">
        <v>1484</v>
      </c>
      <c r="J885" s="724">
        <v>30</v>
      </c>
      <c r="K885" s="725">
        <v>6.5371345560196108</v>
      </c>
      <c r="L885" s="725">
        <v>1</v>
      </c>
      <c r="M885" s="726">
        <f t="shared" si="26"/>
        <v>6.5371345560196108</v>
      </c>
      <c r="N885" s="727">
        <f t="shared" si="27"/>
        <v>0.2179044852006537</v>
      </c>
      <c r="O885" s="714" t="s">
        <v>498</v>
      </c>
      <c r="P885" s="721" t="s">
        <v>1514</v>
      </c>
      <c r="R885" s="714">
        <v>48.9</v>
      </c>
      <c r="S885" s="714">
        <v>10374</v>
      </c>
    </row>
    <row r="886" spans="1:19">
      <c r="A886" s="721" t="s">
        <v>563</v>
      </c>
      <c r="B886" s="714">
        <v>2008</v>
      </c>
      <c r="D886" s="722" t="s">
        <v>563</v>
      </c>
      <c r="E886" s="722" t="s">
        <v>1499</v>
      </c>
      <c r="F886" s="714" t="s">
        <v>705</v>
      </c>
      <c r="G886" s="723" t="s">
        <v>1480</v>
      </c>
      <c r="H886" s="714" t="s">
        <v>1511</v>
      </c>
      <c r="I886" s="714" t="s">
        <v>1484</v>
      </c>
      <c r="J886" s="724">
        <v>30</v>
      </c>
      <c r="K886" s="725">
        <v>3.9840203377519519</v>
      </c>
      <c r="L886" s="725">
        <v>1</v>
      </c>
      <c r="M886" s="726">
        <f t="shared" si="26"/>
        <v>3.9840203377519519</v>
      </c>
      <c r="N886" s="727">
        <f t="shared" si="27"/>
        <v>0.13280067792506506</v>
      </c>
      <c r="O886" s="714" t="s">
        <v>498</v>
      </c>
      <c r="P886" s="721" t="s">
        <v>1514</v>
      </c>
      <c r="R886" s="714">
        <v>48.9</v>
      </c>
      <c r="S886" s="714">
        <v>10374</v>
      </c>
    </row>
    <row r="887" spans="1:19">
      <c r="A887" s="721" t="s">
        <v>563</v>
      </c>
      <c r="B887" s="714">
        <v>2008</v>
      </c>
      <c r="D887" s="722" t="s">
        <v>563</v>
      </c>
      <c r="E887" s="722" t="s">
        <v>1499</v>
      </c>
      <c r="F887" s="714" t="s">
        <v>705</v>
      </c>
      <c r="G887" s="723" t="s">
        <v>1480</v>
      </c>
      <c r="H887" s="714" t="s">
        <v>1511</v>
      </c>
      <c r="I887" s="714" t="s">
        <v>1484</v>
      </c>
      <c r="J887" s="724">
        <v>30</v>
      </c>
      <c r="K887" s="725">
        <v>7.9262756491737782</v>
      </c>
      <c r="L887" s="725">
        <v>1</v>
      </c>
      <c r="M887" s="726">
        <f t="shared" si="26"/>
        <v>7.9262756491737782</v>
      </c>
      <c r="N887" s="727">
        <f t="shared" si="27"/>
        <v>0.2642091883057926</v>
      </c>
      <c r="O887" s="714" t="s">
        <v>498</v>
      </c>
      <c r="P887" s="721" t="s">
        <v>1514</v>
      </c>
      <c r="R887" s="714">
        <v>48.9</v>
      </c>
      <c r="S887" s="714">
        <v>10374</v>
      </c>
    </row>
    <row r="888" spans="1:19">
      <c r="A888" s="721" t="s">
        <v>563</v>
      </c>
      <c r="B888" s="714">
        <v>2008</v>
      </c>
      <c r="D888" s="722" t="s">
        <v>563</v>
      </c>
      <c r="E888" s="722" t="s">
        <v>1499</v>
      </c>
      <c r="F888" s="714" t="s">
        <v>705</v>
      </c>
      <c r="G888" s="723" t="s">
        <v>1480</v>
      </c>
      <c r="H888" s="714" t="s">
        <v>1511</v>
      </c>
      <c r="I888" s="714" t="s">
        <v>1484</v>
      </c>
      <c r="J888" s="724">
        <v>30</v>
      </c>
      <c r="K888" s="725">
        <v>5.447612130016342</v>
      </c>
      <c r="L888" s="725">
        <v>1</v>
      </c>
      <c r="M888" s="726">
        <f t="shared" si="26"/>
        <v>5.447612130016342</v>
      </c>
      <c r="N888" s="727">
        <f t="shared" si="27"/>
        <v>0.18158707100054475</v>
      </c>
      <c r="O888" s="714" t="s">
        <v>498</v>
      </c>
      <c r="P888" s="721" t="s">
        <v>1514</v>
      </c>
      <c r="R888" s="714">
        <v>48.9</v>
      </c>
      <c r="S888" s="714">
        <v>10374</v>
      </c>
    </row>
    <row r="889" spans="1:19">
      <c r="A889" s="721" t="s">
        <v>563</v>
      </c>
      <c r="B889" s="714">
        <v>2008</v>
      </c>
      <c r="D889" s="722" t="s">
        <v>563</v>
      </c>
      <c r="E889" s="722" t="s">
        <v>1515</v>
      </c>
      <c r="F889" s="714" t="s">
        <v>705</v>
      </c>
      <c r="G889" s="723" t="s">
        <v>1480</v>
      </c>
      <c r="H889" s="714" t="s">
        <v>1511</v>
      </c>
      <c r="I889" s="714" t="s">
        <v>1484</v>
      </c>
      <c r="J889" s="724">
        <v>30</v>
      </c>
      <c r="K889" s="725">
        <v>4.6667877247140002</v>
      </c>
      <c r="L889" s="725">
        <v>1</v>
      </c>
      <c r="M889" s="726">
        <f t="shared" si="26"/>
        <v>4.6667877247140002</v>
      </c>
      <c r="N889" s="727">
        <f t="shared" si="27"/>
        <v>0.1555595908238</v>
      </c>
      <c r="O889" s="714" t="s">
        <v>498</v>
      </c>
      <c r="P889" s="721" t="s">
        <v>1514</v>
      </c>
      <c r="R889" s="714">
        <v>48.9</v>
      </c>
      <c r="S889" s="714">
        <v>10374</v>
      </c>
    </row>
    <row r="890" spans="1:19">
      <c r="A890" s="721" t="s">
        <v>563</v>
      </c>
      <c r="B890" s="714">
        <v>2008</v>
      </c>
      <c r="D890" s="722" t="s">
        <v>563</v>
      </c>
      <c r="E890" s="722" t="s">
        <v>1499</v>
      </c>
      <c r="F890" s="714" t="s">
        <v>705</v>
      </c>
      <c r="G890" s="723" t="s">
        <v>1480</v>
      </c>
      <c r="H890" s="714" t="s">
        <v>1511</v>
      </c>
      <c r="I890" s="714" t="s">
        <v>1484</v>
      </c>
      <c r="J890" s="724">
        <v>30</v>
      </c>
      <c r="K890" s="725">
        <v>6.6460867986199377</v>
      </c>
      <c r="L890" s="725">
        <v>1</v>
      </c>
      <c r="M890" s="726">
        <f t="shared" si="26"/>
        <v>6.6460867986199377</v>
      </c>
      <c r="N890" s="727">
        <f t="shared" si="27"/>
        <v>0.22153622662066458</v>
      </c>
      <c r="O890" s="714" t="s">
        <v>498</v>
      </c>
      <c r="P890" s="721" t="s">
        <v>1514</v>
      </c>
      <c r="R890" s="714">
        <v>48.9</v>
      </c>
      <c r="S890" s="714">
        <v>10374</v>
      </c>
    </row>
    <row r="891" spans="1:19">
      <c r="A891" s="721" t="s">
        <v>563</v>
      </c>
      <c r="B891" s="714">
        <v>2008</v>
      </c>
      <c r="D891" s="722" t="s">
        <v>563</v>
      </c>
      <c r="E891" s="722" t="s">
        <v>1499</v>
      </c>
      <c r="F891" s="714" t="s">
        <v>705</v>
      </c>
      <c r="G891" s="723" t="s">
        <v>1480</v>
      </c>
      <c r="H891" s="714" t="s">
        <v>1511</v>
      </c>
      <c r="I891" s="714" t="s">
        <v>1484</v>
      </c>
      <c r="J891" s="724">
        <v>30</v>
      </c>
      <c r="K891" s="725">
        <v>7.9262756491737782</v>
      </c>
      <c r="L891" s="725">
        <v>1</v>
      </c>
      <c r="M891" s="726">
        <f t="shared" si="26"/>
        <v>7.9262756491737782</v>
      </c>
      <c r="N891" s="727">
        <f t="shared" si="27"/>
        <v>0.2642091883057926</v>
      </c>
      <c r="O891" s="714" t="s">
        <v>498</v>
      </c>
      <c r="P891" s="721" t="s">
        <v>1514</v>
      </c>
      <c r="R891" s="714">
        <v>48.9</v>
      </c>
      <c r="S891" s="714">
        <v>10374</v>
      </c>
    </row>
    <row r="892" spans="1:19">
      <c r="A892" s="721" t="s">
        <v>563</v>
      </c>
      <c r="B892" s="714">
        <v>2008</v>
      </c>
      <c r="D892" s="722" t="s">
        <v>563</v>
      </c>
      <c r="E892" s="722" t="s">
        <v>1500</v>
      </c>
      <c r="F892" s="714" t="s">
        <v>705</v>
      </c>
      <c r="G892" s="723" t="s">
        <v>1480</v>
      </c>
      <c r="H892" s="714" t="s">
        <v>1511</v>
      </c>
      <c r="I892" s="714" t="s">
        <v>1484</v>
      </c>
      <c r="J892" s="724">
        <v>30</v>
      </c>
      <c r="K892" s="725">
        <v>6.3737061921191209</v>
      </c>
      <c r="L892" s="725">
        <v>1</v>
      </c>
      <c r="M892" s="726">
        <f t="shared" si="26"/>
        <v>6.3737061921191209</v>
      </c>
      <c r="N892" s="727">
        <f t="shared" si="27"/>
        <v>0.21245687307063738</v>
      </c>
      <c r="O892" s="714" t="s">
        <v>498</v>
      </c>
      <c r="P892" s="721" t="s">
        <v>1514</v>
      </c>
      <c r="R892" s="714">
        <v>48.9</v>
      </c>
      <c r="S892" s="714">
        <v>10374</v>
      </c>
    </row>
    <row r="893" spans="1:19">
      <c r="A893" s="721" t="s">
        <v>563</v>
      </c>
      <c r="B893" s="714">
        <v>2008</v>
      </c>
      <c r="D893" s="722" t="s">
        <v>563</v>
      </c>
      <c r="E893" s="722" t="s">
        <v>1515</v>
      </c>
      <c r="F893" s="714" t="s">
        <v>705</v>
      </c>
      <c r="G893" s="723" t="s">
        <v>1480</v>
      </c>
      <c r="H893" s="714" t="s">
        <v>1511</v>
      </c>
      <c r="I893" s="714" t="s">
        <v>1484</v>
      </c>
      <c r="J893" s="724">
        <v>30</v>
      </c>
      <c r="K893" s="725">
        <v>5.447612130016342</v>
      </c>
      <c r="L893" s="725">
        <v>1</v>
      </c>
      <c r="M893" s="726">
        <f t="shared" si="26"/>
        <v>5.447612130016342</v>
      </c>
      <c r="N893" s="727">
        <f t="shared" si="27"/>
        <v>0.18158707100054475</v>
      </c>
      <c r="O893" s="714" t="s">
        <v>498</v>
      </c>
      <c r="P893" s="721" t="s">
        <v>1514</v>
      </c>
      <c r="R893" s="714">
        <v>48.9</v>
      </c>
      <c r="S893" s="714">
        <v>10374</v>
      </c>
    </row>
    <row r="894" spans="1:19">
      <c r="A894" s="721" t="s">
        <v>563</v>
      </c>
      <c r="B894" s="714">
        <v>2008</v>
      </c>
      <c r="D894" s="722" t="s">
        <v>563</v>
      </c>
      <c r="E894" s="722" t="s">
        <v>1499</v>
      </c>
      <c r="F894" s="714" t="s">
        <v>705</v>
      </c>
      <c r="G894" s="723" t="s">
        <v>1480</v>
      </c>
      <c r="H894" s="714" t="s">
        <v>1511</v>
      </c>
      <c r="I894" s="714" t="s">
        <v>1484</v>
      </c>
      <c r="J894" s="724">
        <v>30</v>
      </c>
      <c r="K894" s="725">
        <v>7.9262756491737782</v>
      </c>
      <c r="L894" s="725">
        <v>1</v>
      </c>
      <c r="M894" s="726">
        <f t="shared" si="26"/>
        <v>7.9262756491737782</v>
      </c>
      <c r="N894" s="727">
        <f t="shared" si="27"/>
        <v>0.2642091883057926</v>
      </c>
      <c r="O894" s="714" t="s">
        <v>498</v>
      </c>
      <c r="P894" s="721" t="s">
        <v>1514</v>
      </c>
      <c r="R894" s="714">
        <v>48.9</v>
      </c>
      <c r="S894" s="714">
        <v>10374</v>
      </c>
    </row>
    <row r="895" spans="1:19">
      <c r="A895" s="721" t="s">
        <v>563</v>
      </c>
      <c r="B895" s="714">
        <v>2008</v>
      </c>
      <c r="D895" s="722" t="s">
        <v>563</v>
      </c>
      <c r="E895" s="722" t="s">
        <v>1499</v>
      </c>
      <c r="F895" s="714" t="s">
        <v>705</v>
      </c>
      <c r="G895" s="723" t="s">
        <v>1480</v>
      </c>
      <c r="H895" s="714" t="s">
        <v>1511</v>
      </c>
      <c r="I895" s="714" t="s">
        <v>1484</v>
      </c>
      <c r="J895" s="724">
        <v>30</v>
      </c>
      <c r="K895" s="725">
        <v>6.7005629199201016</v>
      </c>
      <c r="L895" s="725">
        <v>1</v>
      </c>
      <c r="M895" s="726">
        <f t="shared" si="26"/>
        <v>6.7005629199201016</v>
      </c>
      <c r="N895" s="727">
        <f t="shared" si="27"/>
        <v>0.22335209733067005</v>
      </c>
      <c r="O895" s="714" t="s">
        <v>498</v>
      </c>
      <c r="P895" s="721" t="s">
        <v>1514</v>
      </c>
      <c r="R895" s="714">
        <v>48.9</v>
      </c>
      <c r="S895" s="714">
        <v>10374</v>
      </c>
    </row>
    <row r="896" spans="1:19">
      <c r="A896" s="721" t="s">
        <v>563</v>
      </c>
      <c r="B896" s="714">
        <v>2008</v>
      </c>
      <c r="D896" s="722" t="s">
        <v>563</v>
      </c>
      <c r="E896" s="722" t="s">
        <v>1499</v>
      </c>
      <c r="F896" s="714" t="s">
        <v>705</v>
      </c>
      <c r="G896" s="723" t="s">
        <v>1480</v>
      </c>
      <c r="H896" s="714" t="s">
        <v>1511</v>
      </c>
      <c r="I896" s="714" t="s">
        <v>1484</v>
      </c>
      <c r="J896" s="724">
        <v>30</v>
      </c>
      <c r="K896" s="725">
        <v>6.2011984746686029</v>
      </c>
      <c r="L896" s="725">
        <v>1</v>
      </c>
      <c r="M896" s="726">
        <f t="shared" si="26"/>
        <v>6.2011984746686029</v>
      </c>
      <c r="N896" s="727">
        <f t="shared" si="27"/>
        <v>0.20670661582228675</v>
      </c>
      <c r="O896" s="714" t="s">
        <v>498</v>
      </c>
      <c r="P896" s="721" t="s">
        <v>1514</v>
      </c>
      <c r="R896" s="714">
        <v>48.9</v>
      </c>
      <c r="S896" s="714">
        <v>10374</v>
      </c>
    </row>
    <row r="897" spans="1:19">
      <c r="A897" s="721" t="s">
        <v>563</v>
      </c>
      <c r="B897" s="714">
        <v>2008</v>
      </c>
      <c r="D897" s="722" t="s">
        <v>563</v>
      </c>
      <c r="E897" s="722" t="s">
        <v>1499</v>
      </c>
      <c r="F897" s="714" t="s">
        <v>705</v>
      </c>
      <c r="G897" s="723" t="s">
        <v>1480</v>
      </c>
      <c r="H897" s="714" t="s">
        <v>1511</v>
      </c>
      <c r="I897" s="714" t="s">
        <v>1484</v>
      </c>
      <c r="J897" s="724">
        <v>30</v>
      </c>
      <c r="K897" s="725">
        <v>6.6932994370800794</v>
      </c>
      <c r="L897" s="725">
        <v>1</v>
      </c>
      <c r="M897" s="726">
        <f t="shared" si="26"/>
        <v>6.6932994370800794</v>
      </c>
      <c r="N897" s="727">
        <f t="shared" si="27"/>
        <v>0.22310998123600265</v>
      </c>
      <c r="O897" s="714" t="s">
        <v>498</v>
      </c>
      <c r="P897" s="721" t="s">
        <v>1514</v>
      </c>
      <c r="R897" s="714">
        <v>48.9</v>
      </c>
      <c r="S897" s="714">
        <v>10374</v>
      </c>
    </row>
    <row r="898" spans="1:19">
      <c r="A898" s="721" t="s">
        <v>563</v>
      </c>
      <c r="B898" s="714">
        <v>2008</v>
      </c>
      <c r="D898" s="722" t="s">
        <v>563</v>
      </c>
      <c r="E898" s="722" t="s">
        <v>1499</v>
      </c>
      <c r="F898" s="714" t="s">
        <v>705</v>
      </c>
      <c r="G898" s="723" t="s">
        <v>1480</v>
      </c>
      <c r="H898" s="714" t="s">
        <v>1511</v>
      </c>
      <c r="I898" s="714" t="s">
        <v>1484</v>
      </c>
      <c r="J898" s="724">
        <v>30</v>
      </c>
      <c r="K898" s="725">
        <v>5.3023424732159068</v>
      </c>
      <c r="L898" s="725">
        <v>1</v>
      </c>
      <c r="M898" s="726">
        <f t="shared" si="26"/>
        <v>5.3023424732159068</v>
      </c>
      <c r="N898" s="727">
        <f t="shared" si="27"/>
        <v>0.1767447491071969</v>
      </c>
      <c r="O898" s="714" t="s">
        <v>498</v>
      </c>
      <c r="P898" s="721" t="s">
        <v>1514</v>
      </c>
      <c r="R898" s="714">
        <v>48.9</v>
      </c>
      <c r="S898" s="714">
        <v>10374</v>
      </c>
    </row>
    <row r="899" spans="1:19">
      <c r="A899" s="721" t="s">
        <v>563</v>
      </c>
      <c r="B899" s="714">
        <v>2008</v>
      </c>
      <c r="D899" s="722" t="s">
        <v>563</v>
      </c>
      <c r="E899" s="722" t="s">
        <v>1515</v>
      </c>
      <c r="F899" s="714" t="s">
        <v>705</v>
      </c>
      <c r="G899" s="723" t="s">
        <v>1480</v>
      </c>
      <c r="H899" s="714" t="s">
        <v>1511</v>
      </c>
      <c r="I899" s="714" t="s">
        <v>1484</v>
      </c>
      <c r="J899" s="724">
        <v>10</v>
      </c>
      <c r="K899" s="725">
        <v>1.8067913564554203</v>
      </c>
      <c r="L899" s="725">
        <v>1</v>
      </c>
      <c r="M899" s="726">
        <f t="shared" si="26"/>
        <v>1.8067913564554203</v>
      </c>
      <c r="N899" s="727">
        <f t="shared" si="27"/>
        <v>0.18067913564554203</v>
      </c>
      <c r="O899" s="714" t="s">
        <v>498</v>
      </c>
      <c r="P899" s="721" t="s">
        <v>1514</v>
      </c>
      <c r="R899" s="714">
        <v>48.9</v>
      </c>
      <c r="S899" s="714">
        <v>10374</v>
      </c>
    </row>
    <row r="900" spans="1:19">
      <c r="A900" s="721" t="s">
        <v>563</v>
      </c>
      <c r="B900" s="714">
        <v>2008</v>
      </c>
      <c r="D900" s="722" t="s">
        <v>1603</v>
      </c>
      <c r="E900" s="722" t="s">
        <v>1499</v>
      </c>
      <c r="F900" s="714" t="s">
        <v>705</v>
      </c>
      <c r="G900" s="723" t="s">
        <v>1480</v>
      </c>
      <c r="H900" s="714" t="s">
        <v>1511</v>
      </c>
      <c r="I900" s="714" t="s">
        <v>1484</v>
      </c>
      <c r="J900" s="724">
        <v>30</v>
      </c>
      <c r="K900" s="725">
        <v>5.4385327764663147</v>
      </c>
      <c r="L900" s="725">
        <v>1</v>
      </c>
      <c r="M900" s="726">
        <f t="shared" ref="M900:M963" si="28">+K900/L900</f>
        <v>5.4385327764663147</v>
      </c>
      <c r="N900" s="727">
        <f t="shared" ref="N900:N963" si="29">+M900/J900</f>
        <v>0.1812844258822105</v>
      </c>
      <c r="O900" s="714" t="s">
        <v>498</v>
      </c>
      <c r="P900" s="721" t="s">
        <v>1514</v>
      </c>
      <c r="R900" s="714">
        <v>48.9</v>
      </c>
      <c r="S900" s="714">
        <v>10374</v>
      </c>
    </row>
    <row r="901" spans="1:19">
      <c r="A901" s="721" t="s">
        <v>563</v>
      </c>
      <c r="B901" s="714">
        <v>2008</v>
      </c>
      <c r="D901" s="722" t="s">
        <v>1603</v>
      </c>
      <c r="E901" s="722" t="s">
        <v>1499</v>
      </c>
      <c r="F901" s="714" t="s">
        <v>705</v>
      </c>
      <c r="G901" s="723" t="s">
        <v>1480</v>
      </c>
      <c r="H901" s="714" t="s">
        <v>1511</v>
      </c>
      <c r="I901" s="714" t="s">
        <v>1484</v>
      </c>
      <c r="J901" s="724">
        <v>30</v>
      </c>
      <c r="K901" s="725">
        <v>5.3023424732159068</v>
      </c>
      <c r="L901" s="725">
        <v>1</v>
      </c>
      <c r="M901" s="726">
        <f t="shared" si="28"/>
        <v>5.3023424732159068</v>
      </c>
      <c r="N901" s="727">
        <f t="shared" si="29"/>
        <v>0.1767447491071969</v>
      </c>
      <c r="O901" s="714" t="s">
        <v>498</v>
      </c>
      <c r="P901" s="721" t="s">
        <v>1514</v>
      </c>
      <c r="R901" s="714">
        <v>48.9</v>
      </c>
      <c r="S901" s="714">
        <v>10374</v>
      </c>
    </row>
    <row r="902" spans="1:19">
      <c r="A902" s="721" t="s">
        <v>563</v>
      </c>
      <c r="B902" s="714">
        <v>2008</v>
      </c>
      <c r="D902" s="722" t="s">
        <v>1603</v>
      </c>
      <c r="E902" s="722" t="s">
        <v>1499</v>
      </c>
      <c r="F902" s="714" t="s">
        <v>705</v>
      </c>
      <c r="G902" s="723" t="s">
        <v>1480</v>
      </c>
      <c r="H902" s="714" t="s">
        <v>1511</v>
      </c>
      <c r="I902" s="714" t="s">
        <v>1484</v>
      </c>
      <c r="J902" s="724">
        <v>30</v>
      </c>
      <c r="K902" s="725">
        <v>6.1648810604684945</v>
      </c>
      <c r="L902" s="725">
        <v>1</v>
      </c>
      <c r="M902" s="726">
        <f t="shared" si="28"/>
        <v>6.1648810604684945</v>
      </c>
      <c r="N902" s="727">
        <f t="shared" si="29"/>
        <v>0.20549603534894981</v>
      </c>
      <c r="O902" s="714" t="s">
        <v>498</v>
      </c>
      <c r="P902" s="721" t="s">
        <v>1514</v>
      </c>
      <c r="R902" s="714">
        <v>48.9</v>
      </c>
      <c r="S902" s="714">
        <v>10374</v>
      </c>
    </row>
    <row r="903" spans="1:19">
      <c r="A903" s="721" t="s">
        <v>563</v>
      </c>
      <c r="B903" s="714">
        <v>2008</v>
      </c>
      <c r="D903" s="722" t="s">
        <v>1603</v>
      </c>
      <c r="E903" s="722" t="s">
        <v>1499</v>
      </c>
      <c r="F903" s="714" t="s">
        <v>705</v>
      </c>
      <c r="G903" s="723" t="s">
        <v>1480</v>
      </c>
      <c r="H903" s="714" t="s">
        <v>1511</v>
      </c>
      <c r="I903" s="714" t="s">
        <v>1484</v>
      </c>
      <c r="J903" s="724">
        <v>30</v>
      </c>
      <c r="K903" s="725">
        <v>6.2647539495187941</v>
      </c>
      <c r="L903" s="725">
        <v>1</v>
      </c>
      <c r="M903" s="726">
        <f t="shared" si="28"/>
        <v>6.2647539495187941</v>
      </c>
      <c r="N903" s="727">
        <f t="shared" si="29"/>
        <v>0.20882513165062647</v>
      </c>
      <c r="O903" s="714" t="s">
        <v>498</v>
      </c>
      <c r="P903" s="721" t="s">
        <v>1514</v>
      </c>
      <c r="R903" s="714">
        <v>48.9</v>
      </c>
      <c r="S903" s="714">
        <v>10374</v>
      </c>
    </row>
    <row r="904" spans="1:19">
      <c r="A904" s="721" t="s">
        <v>563</v>
      </c>
      <c r="B904" s="714">
        <v>2008</v>
      </c>
      <c r="D904" s="722" t="s">
        <v>1603</v>
      </c>
      <c r="E904" s="722" t="s">
        <v>1515</v>
      </c>
      <c r="F904" s="714" t="s">
        <v>705</v>
      </c>
      <c r="G904" s="723" t="s">
        <v>1480</v>
      </c>
      <c r="H904" s="714" t="s">
        <v>1511</v>
      </c>
      <c r="I904" s="714" t="s">
        <v>1484</v>
      </c>
      <c r="J904" s="724">
        <v>30</v>
      </c>
      <c r="K904" s="725">
        <v>5.6564372616669685</v>
      </c>
      <c r="L904" s="725">
        <v>1</v>
      </c>
      <c r="M904" s="726">
        <f t="shared" si="28"/>
        <v>5.6564372616669685</v>
      </c>
      <c r="N904" s="727">
        <f t="shared" si="29"/>
        <v>0.18854790872223229</v>
      </c>
      <c r="O904" s="714" t="s">
        <v>498</v>
      </c>
      <c r="P904" s="721" t="s">
        <v>1514</v>
      </c>
      <c r="R904" s="714">
        <v>48.9</v>
      </c>
      <c r="S904" s="714">
        <v>10374</v>
      </c>
    </row>
    <row r="905" spans="1:19">
      <c r="A905" s="721" t="s">
        <v>563</v>
      </c>
      <c r="B905" s="714">
        <v>2008</v>
      </c>
      <c r="D905" s="722" t="s">
        <v>1604</v>
      </c>
      <c r="E905" s="722" t="s">
        <v>1515</v>
      </c>
      <c r="F905" s="714" t="s">
        <v>705</v>
      </c>
      <c r="G905" s="723" t="s">
        <v>1480</v>
      </c>
      <c r="H905" s="714" t="s">
        <v>1511</v>
      </c>
      <c r="I905" s="714" t="s">
        <v>1484</v>
      </c>
      <c r="J905" s="724">
        <v>30</v>
      </c>
      <c r="K905" s="725">
        <v>5.447612130016342</v>
      </c>
      <c r="L905" s="725">
        <v>1</v>
      </c>
      <c r="M905" s="726">
        <f t="shared" si="28"/>
        <v>5.447612130016342</v>
      </c>
      <c r="N905" s="727">
        <f t="shared" si="29"/>
        <v>0.18158707100054475</v>
      </c>
      <c r="O905" s="714" t="s">
        <v>498</v>
      </c>
      <c r="P905" s="721" t="s">
        <v>1514</v>
      </c>
      <c r="R905" s="714">
        <v>48.9</v>
      </c>
      <c r="S905" s="714">
        <v>10374</v>
      </c>
    </row>
    <row r="906" spans="1:19">
      <c r="A906" s="721" t="s">
        <v>563</v>
      </c>
      <c r="B906" s="714">
        <v>2008</v>
      </c>
      <c r="D906" s="722" t="s">
        <v>563</v>
      </c>
      <c r="E906" s="722" t="s">
        <v>1499</v>
      </c>
      <c r="F906" s="714" t="s">
        <v>705</v>
      </c>
      <c r="G906" s="723" t="s">
        <v>1480</v>
      </c>
      <c r="H906" s="714" t="s">
        <v>1511</v>
      </c>
      <c r="I906" s="714" t="s">
        <v>1484</v>
      </c>
      <c r="J906" s="724">
        <v>30</v>
      </c>
      <c r="K906" s="725">
        <v>6.3827855456691482</v>
      </c>
      <c r="L906" s="725">
        <v>1</v>
      </c>
      <c r="M906" s="726">
        <f t="shared" si="28"/>
        <v>6.3827855456691482</v>
      </c>
      <c r="N906" s="727">
        <f t="shared" si="29"/>
        <v>0.2127595181889716</v>
      </c>
      <c r="O906" s="714" t="s">
        <v>498</v>
      </c>
      <c r="P906" s="721" t="s">
        <v>1514</v>
      </c>
      <c r="R906" s="714">
        <v>48.9</v>
      </c>
      <c r="S906" s="714">
        <v>10374</v>
      </c>
    </row>
    <row r="907" spans="1:19">
      <c r="A907" s="721" t="s">
        <v>563</v>
      </c>
      <c r="B907" s="714">
        <v>2008</v>
      </c>
      <c r="D907" s="722" t="s">
        <v>563</v>
      </c>
      <c r="E907" s="722" t="s">
        <v>1499</v>
      </c>
      <c r="F907" s="714" t="s">
        <v>705</v>
      </c>
      <c r="G907" s="723" t="s">
        <v>1480</v>
      </c>
      <c r="H907" s="714" t="s">
        <v>1511</v>
      </c>
      <c r="I907" s="714" t="s">
        <v>1484</v>
      </c>
      <c r="J907" s="724">
        <v>30</v>
      </c>
      <c r="K907" s="725">
        <v>6.2647539495187941</v>
      </c>
      <c r="L907" s="725">
        <v>1</v>
      </c>
      <c r="M907" s="726">
        <f t="shared" si="28"/>
        <v>6.2647539495187941</v>
      </c>
      <c r="N907" s="727">
        <f t="shared" si="29"/>
        <v>0.20882513165062647</v>
      </c>
      <c r="O907" s="714" t="s">
        <v>498</v>
      </c>
      <c r="P907" s="721" t="s">
        <v>1514</v>
      </c>
      <c r="R907" s="714">
        <v>48.9</v>
      </c>
      <c r="S907" s="714">
        <v>10374</v>
      </c>
    </row>
    <row r="908" spans="1:19">
      <c r="A908" s="721" t="s">
        <v>563</v>
      </c>
      <c r="B908" s="714">
        <v>2008</v>
      </c>
      <c r="D908" s="722" t="s">
        <v>1605</v>
      </c>
      <c r="E908" s="722" t="s">
        <v>1499</v>
      </c>
      <c r="F908" s="714" t="s">
        <v>705</v>
      </c>
      <c r="G908" s="723" t="s">
        <v>1480</v>
      </c>
      <c r="H908" s="714" t="s">
        <v>1511</v>
      </c>
      <c r="I908" s="714" t="s">
        <v>1484</v>
      </c>
      <c r="J908" s="724">
        <v>30</v>
      </c>
      <c r="K908" s="725">
        <v>4.2491374614127473</v>
      </c>
      <c r="L908" s="725">
        <v>1</v>
      </c>
      <c r="M908" s="726">
        <f t="shared" si="28"/>
        <v>4.2491374614127473</v>
      </c>
      <c r="N908" s="727">
        <f t="shared" si="29"/>
        <v>0.14163791538042492</v>
      </c>
      <c r="O908" s="714" t="s">
        <v>498</v>
      </c>
      <c r="P908" s="721" t="s">
        <v>1514</v>
      </c>
      <c r="R908" s="714">
        <v>48.9</v>
      </c>
      <c r="S908" s="714">
        <v>10374</v>
      </c>
    </row>
    <row r="909" spans="1:19">
      <c r="A909" s="721" t="s">
        <v>563</v>
      </c>
      <c r="B909" s="714">
        <v>2008</v>
      </c>
      <c r="D909" s="722" t="s">
        <v>563</v>
      </c>
      <c r="E909" s="722" t="s">
        <v>1499</v>
      </c>
      <c r="F909" s="714" t="s">
        <v>705</v>
      </c>
      <c r="G909" s="723" t="s">
        <v>1480</v>
      </c>
      <c r="H909" s="714" t="s">
        <v>1511</v>
      </c>
      <c r="I909" s="714" t="s">
        <v>1484</v>
      </c>
      <c r="J909" s="724">
        <v>30</v>
      </c>
      <c r="K909" s="725">
        <v>5.3023424732159068</v>
      </c>
      <c r="L909" s="725">
        <v>1</v>
      </c>
      <c r="M909" s="726">
        <f t="shared" si="28"/>
        <v>5.3023424732159068</v>
      </c>
      <c r="N909" s="727">
        <f t="shared" si="29"/>
        <v>0.1767447491071969</v>
      </c>
      <c r="O909" s="714" t="s">
        <v>498</v>
      </c>
      <c r="P909" s="721" t="s">
        <v>1514</v>
      </c>
      <c r="R909" s="714">
        <v>48.9</v>
      </c>
      <c r="S909" s="714">
        <v>10374</v>
      </c>
    </row>
    <row r="910" spans="1:19">
      <c r="A910" s="721" t="s">
        <v>563</v>
      </c>
      <c r="B910" s="714">
        <v>2008</v>
      </c>
      <c r="D910" s="722" t="s">
        <v>563</v>
      </c>
      <c r="E910" s="722" t="s">
        <v>1499</v>
      </c>
      <c r="F910" s="714" t="s">
        <v>705</v>
      </c>
      <c r="G910" s="723" t="s">
        <v>1480</v>
      </c>
      <c r="H910" s="714" t="s">
        <v>1511</v>
      </c>
      <c r="I910" s="714" t="s">
        <v>1484</v>
      </c>
      <c r="J910" s="724">
        <v>30</v>
      </c>
      <c r="K910" s="725">
        <v>7.9262756491737782</v>
      </c>
      <c r="L910" s="725">
        <v>1</v>
      </c>
      <c r="M910" s="726">
        <f t="shared" si="28"/>
        <v>7.9262756491737782</v>
      </c>
      <c r="N910" s="727">
        <f t="shared" si="29"/>
        <v>0.2642091883057926</v>
      </c>
      <c r="O910" s="714" t="s">
        <v>498</v>
      </c>
      <c r="P910" s="721" t="s">
        <v>1514</v>
      </c>
      <c r="R910" s="714">
        <v>48.9</v>
      </c>
      <c r="S910" s="714">
        <v>10374</v>
      </c>
    </row>
    <row r="911" spans="1:19">
      <c r="A911" s="721" t="s">
        <v>563</v>
      </c>
      <c r="B911" s="714">
        <v>2008</v>
      </c>
      <c r="D911" s="722" t="s">
        <v>563</v>
      </c>
      <c r="E911" s="722" t="s">
        <v>1499</v>
      </c>
      <c r="F911" s="714" t="s">
        <v>705</v>
      </c>
      <c r="G911" s="723" t="s">
        <v>1480</v>
      </c>
      <c r="H911" s="714" t="s">
        <v>1511</v>
      </c>
      <c r="I911" s="714" t="s">
        <v>1484</v>
      </c>
      <c r="J911" s="724">
        <v>30</v>
      </c>
      <c r="K911" s="725">
        <v>5.5202469584165605</v>
      </c>
      <c r="L911" s="725">
        <v>1</v>
      </c>
      <c r="M911" s="726">
        <f t="shared" si="28"/>
        <v>5.5202469584165605</v>
      </c>
      <c r="N911" s="727">
        <f t="shared" si="29"/>
        <v>0.18400823194721869</v>
      </c>
      <c r="O911" s="714" t="s">
        <v>498</v>
      </c>
      <c r="P911" s="721" t="s">
        <v>1514</v>
      </c>
      <c r="R911" s="714">
        <v>48.9</v>
      </c>
      <c r="S911" s="714">
        <v>10374</v>
      </c>
    </row>
    <row r="912" spans="1:19">
      <c r="A912" s="721" t="s">
        <v>563</v>
      </c>
      <c r="B912" s="714">
        <v>2008</v>
      </c>
      <c r="D912" s="722" t="s">
        <v>563</v>
      </c>
      <c r="E912" s="722" t="s">
        <v>1499</v>
      </c>
      <c r="F912" s="714" t="s">
        <v>705</v>
      </c>
      <c r="G912" s="723" t="s">
        <v>1480</v>
      </c>
      <c r="H912" s="714" t="s">
        <v>1511</v>
      </c>
      <c r="I912" s="714" t="s">
        <v>1484</v>
      </c>
      <c r="J912" s="724">
        <v>30</v>
      </c>
      <c r="K912" s="725">
        <v>4.6304703105138909</v>
      </c>
      <c r="L912" s="725">
        <v>1</v>
      </c>
      <c r="M912" s="726">
        <f t="shared" si="28"/>
        <v>4.6304703105138909</v>
      </c>
      <c r="N912" s="727">
        <f t="shared" si="29"/>
        <v>0.15434901035046303</v>
      </c>
      <c r="O912" s="714" t="s">
        <v>498</v>
      </c>
      <c r="P912" s="721" t="s">
        <v>1514</v>
      </c>
      <c r="R912" s="714">
        <v>48.9</v>
      </c>
      <c r="S912" s="714">
        <v>10374</v>
      </c>
    </row>
    <row r="913" spans="1:19">
      <c r="A913" s="721" t="s">
        <v>563</v>
      </c>
      <c r="B913" s="714">
        <v>2008</v>
      </c>
      <c r="D913" s="722" t="s">
        <v>1606</v>
      </c>
      <c r="E913" s="722" t="s">
        <v>1499</v>
      </c>
      <c r="F913" s="714" t="s">
        <v>705</v>
      </c>
      <c r="G913" s="723" t="s">
        <v>1480</v>
      </c>
      <c r="H913" s="714" t="s">
        <v>1511</v>
      </c>
      <c r="I913" s="714" t="s">
        <v>1484</v>
      </c>
      <c r="J913" s="724">
        <v>30</v>
      </c>
      <c r="K913" s="725">
        <v>5.5729072090067184</v>
      </c>
      <c r="L913" s="725">
        <v>1</v>
      </c>
      <c r="M913" s="726">
        <f t="shared" si="28"/>
        <v>5.5729072090067184</v>
      </c>
      <c r="N913" s="727">
        <f t="shared" si="29"/>
        <v>0.18576357363355728</v>
      </c>
      <c r="O913" s="714" t="s">
        <v>498</v>
      </c>
      <c r="P913" s="721" t="s">
        <v>1514</v>
      </c>
      <c r="R913" s="714">
        <v>48.9</v>
      </c>
      <c r="S913" s="714">
        <v>10374</v>
      </c>
    </row>
    <row r="914" spans="1:19">
      <c r="A914" s="721" t="s">
        <v>563</v>
      </c>
      <c r="B914" s="714">
        <v>2008</v>
      </c>
      <c r="D914" s="722" t="s">
        <v>563</v>
      </c>
      <c r="E914" s="722" t="s">
        <v>1515</v>
      </c>
      <c r="F914" s="714" t="s">
        <v>705</v>
      </c>
      <c r="G914" s="723" t="s">
        <v>1480</v>
      </c>
      <c r="H914" s="714" t="s">
        <v>1511</v>
      </c>
      <c r="I914" s="714" t="s">
        <v>1484</v>
      </c>
      <c r="J914" s="724">
        <v>30</v>
      </c>
      <c r="K914" s="725">
        <v>5.447612130016342</v>
      </c>
      <c r="L914" s="725">
        <v>1</v>
      </c>
      <c r="M914" s="726">
        <f t="shared" si="28"/>
        <v>5.447612130016342</v>
      </c>
      <c r="N914" s="727">
        <f t="shared" si="29"/>
        <v>0.18158707100054475</v>
      </c>
      <c r="O914" s="714" t="s">
        <v>498</v>
      </c>
      <c r="P914" s="721" t="s">
        <v>1514</v>
      </c>
      <c r="R914" s="714">
        <v>48.9</v>
      </c>
      <c r="S914" s="714">
        <v>10374</v>
      </c>
    </row>
    <row r="915" spans="1:19">
      <c r="A915" s="721" t="s">
        <v>563</v>
      </c>
      <c r="B915" s="714">
        <v>2008</v>
      </c>
      <c r="D915" s="722" t="s">
        <v>1603</v>
      </c>
      <c r="E915" s="722" t="s">
        <v>1499</v>
      </c>
      <c r="F915" s="714" t="s">
        <v>705</v>
      </c>
      <c r="G915" s="723" t="s">
        <v>1480</v>
      </c>
      <c r="H915" s="714" t="s">
        <v>1511</v>
      </c>
      <c r="I915" s="714" t="s">
        <v>1484</v>
      </c>
      <c r="J915" s="724">
        <v>90</v>
      </c>
      <c r="K915" s="725">
        <v>11.639731251134918</v>
      </c>
      <c r="L915" s="725">
        <v>1</v>
      </c>
      <c r="M915" s="726">
        <f t="shared" si="28"/>
        <v>11.639731251134918</v>
      </c>
      <c r="N915" s="727">
        <f t="shared" si="29"/>
        <v>0.12933034723483242</v>
      </c>
      <c r="O915" s="714" t="s">
        <v>498</v>
      </c>
      <c r="P915" s="721" t="s">
        <v>1514</v>
      </c>
      <c r="R915" s="714">
        <v>48.9</v>
      </c>
      <c r="S915" s="714">
        <v>10374</v>
      </c>
    </row>
    <row r="916" spans="1:19">
      <c r="A916" s="721" t="s">
        <v>563</v>
      </c>
      <c r="B916" s="714">
        <v>2008</v>
      </c>
      <c r="D916" s="722" t="s">
        <v>563</v>
      </c>
      <c r="E916" s="722" t="s">
        <v>1499</v>
      </c>
      <c r="F916" s="714" t="s">
        <v>705</v>
      </c>
      <c r="G916" s="723" t="s">
        <v>1480</v>
      </c>
      <c r="H916" s="714" t="s">
        <v>1511</v>
      </c>
      <c r="I916" s="714" t="s">
        <v>1484</v>
      </c>
      <c r="J916" s="724">
        <v>30</v>
      </c>
      <c r="K916" s="725">
        <v>7.0383148719811146</v>
      </c>
      <c r="L916" s="725">
        <v>1</v>
      </c>
      <c r="M916" s="726">
        <f t="shared" si="28"/>
        <v>7.0383148719811146</v>
      </c>
      <c r="N916" s="727">
        <f t="shared" si="29"/>
        <v>0.23461049573270382</v>
      </c>
      <c r="O916" s="714" t="s">
        <v>498</v>
      </c>
      <c r="P916" s="721" t="s">
        <v>1514</v>
      </c>
      <c r="R916" s="714">
        <v>48.9</v>
      </c>
      <c r="S916" s="714">
        <v>10374</v>
      </c>
    </row>
    <row r="917" spans="1:19">
      <c r="A917" s="721" t="s">
        <v>563</v>
      </c>
      <c r="B917" s="714">
        <v>2008</v>
      </c>
      <c r="D917" s="722" t="s">
        <v>563</v>
      </c>
      <c r="E917" s="722" t="s">
        <v>1515</v>
      </c>
      <c r="F917" s="714" t="s">
        <v>705</v>
      </c>
      <c r="G917" s="723" t="s">
        <v>1480</v>
      </c>
      <c r="H917" s="714" t="s">
        <v>1511</v>
      </c>
      <c r="I917" s="714" t="s">
        <v>1484</v>
      </c>
      <c r="J917" s="724">
        <v>30</v>
      </c>
      <c r="K917" s="725">
        <v>5.9578717995278732</v>
      </c>
      <c r="L917" s="725">
        <v>1</v>
      </c>
      <c r="M917" s="726">
        <f t="shared" si="28"/>
        <v>5.9578717995278732</v>
      </c>
      <c r="N917" s="727">
        <f t="shared" si="29"/>
        <v>0.19859572665092912</v>
      </c>
      <c r="O917" s="714" t="s">
        <v>498</v>
      </c>
      <c r="P917" s="721" t="s">
        <v>1514</v>
      </c>
      <c r="R917" s="714">
        <v>48.9</v>
      </c>
      <c r="S917" s="714">
        <v>10374</v>
      </c>
    </row>
    <row r="918" spans="1:19">
      <c r="A918" s="721" t="s">
        <v>563</v>
      </c>
      <c r="B918" s="714">
        <v>2008</v>
      </c>
      <c r="D918" s="722" t="s">
        <v>563</v>
      </c>
      <c r="E918" s="722" t="s">
        <v>1515</v>
      </c>
      <c r="F918" s="714" t="s">
        <v>705</v>
      </c>
      <c r="G918" s="723" t="s">
        <v>1480</v>
      </c>
      <c r="H918" s="714" t="s">
        <v>1511</v>
      </c>
      <c r="I918" s="714" t="s">
        <v>1484</v>
      </c>
      <c r="J918" s="724">
        <v>30</v>
      </c>
      <c r="K918" s="725">
        <v>5.9578717995278732</v>
      </c>
      <c r="L918" s="725">
        <v>1</v>
      </c>
      <c r="M918" s="726">
        <f t="shared" si="28"/>
        <v>5.9578717995278732</v>
      </c>
      <c r="N918" s="727">
        <f t="shared" si="29"/>
        <v>0.19859572665092912</v>
      </c>
      <c r="O918" s="714" t="s">
        <v>498</v>
      </c>
      <c r="P918" s="721" t="s">
        <v>1514</v>
      </c>
      <c r="R918" s="714">
        <v>48.9</v>
      </c>
      <c r="S918" s="714">
        <v>10374</v>
      </c>
    </row>
    <row r="919" spans="1:19">
      <c r="A919" s="721" t="s">
        <v>563</v>
      </c>
      <c r="B919" s="714">
        <v>2008</v>
      </c>
      <c r="D919" s="722" t="s">
        <v>563</v>
      </c>
      <c r="E919" s="722" t="s">
        <v>1499</v>
      </c>
      <c r="F919" s="714" t="s">
        <v>705</v>
      </c>
      <c r="G919" s="723" t="s">
        <v>1480</v>
      </c>
      <c r="H919" s="714" t="s">
        <v>1511</v>
      </c>
      <c r="I919" s="714" t="s">
        <v>1484</v>
      </c>
      <c r="J919" s="724">
        <v>30</v>
      </c>
      <c r="K919" s="725">
        <v>7.9262756491737782</v>
      </c>
      <c r="L919" s="725">
        <v>1</v>
      </c>
      <c r="M919" s="726">
        <f t="shared" si="28"/>
        <v>7.9262756491737782</v>
      </c>
      <c r="N919" s="727">
        <f t="shared" si="29"/>
        <v>0.2642091883057926</v>
      </c>
      <c r="O919" s="714" t="s">
        <v>498</v>
      </c>
      <c r="P919" s="721" t="s">
        <v>1514</v>
      </c>
      <c r="R919" s="714">
        <v>48.9</v>
      </c>
      <c r="S919" s="714">
        <v>10374</v>
      </c>
    </row>
    <row r="920" spans="1:19">
      <c r="A920" s="721" t="s">
        <v>563</v>
      </c>
      <c r="B920" s="714">
        <v>2008</v>
      </c>
      <c r="D920" s="722" t="s">
        <v>1607</v>
      </c>
      <c r="E920" s="722" t="s">
        <v>1499</v>
      </c>
      <c r="F920" s="714" t="s">
        <v>705</v>
      </c>
      <c r="G920" s="723" t="s">
        <v>1480</v>
      </c>
      <c r="H920" s="714" t="s">
        <v>1511</v>
      </c>
      <c r="I920" s="714" t="s">
        <v>1484</v>
      </c>
      <c r="J920" s="724">
        <v>30</v>
      </c>
      <c r="K920" s="725">
        <v>5.2206282912656619</v>
      </c>
      <c r="L920" s="725">
        <v>1</v>
      </c>
      <c r="M920" s="726">
        <f t="shared" si="28"/>
        <v>5.2206282912656619</v>
      </c>
      <c r="N920" s="727">
        <f t="shared" si="29"/>
        <v>0.17402094304218874</v>
      </c>
      <c r="O920" s="714" t="s">
        <v>498</v>
      </c>
      <c r="P920" s="721" t="s">
        <v>1514</v>
      </c>
      <c r="R920" s="714">
        <v>48.9</v>
      </c>
      <c r="S920" s="714">
        <v>10374</v>
      </c>
    </row>
    <row r="921" spans="1:19">
      <c r="A921" s="721" t="s">
        <v>545</v>
      </c>
      <c r="B921" s="714">
        <v>2008</v>
      </c>
      <c r="D921" s="722" t="s">
        <v>544</v>
      </c>
      <c r="E921" s="722" t="s">
        <v>547</v>
      </c>
      <c r="F921" s="714" t="s">
        <v>705</v>
      </c>
      <c r="G921" s="723" t="s">
        <v>1480</v>
      </c>
      <c r="H921" s="714" t="s">
        <v>1608</v>
      </c>
      <c r="I921" s="714" t="s">
        <v>1484</v>
      </c>
      <c r="J921" s="724">
        <v>60</v>
      </c>
      <c r="K921" s="725">
        <v>34.329035772652986</v>
      </c>
      <c r="L921" s="725">
        <v>1</v>
      </c>
      <c r="M921" s="726">
        <f t="shared" si="28"/>
        <v>34.329035772652986</v>
      </c>
      <c r="N921" s="727">
        <f t="shared" si="29"/>
        <v>0.57215059621088316</v>
      </c>
      <c r="O921" s="714" t="s">
        <v>498</v>
      </c>
      <c r="P921" s="721" t="s">
        <v>1609</v>
      </c>
      <c r="R921" s="714">
        <v>48.9</v>
      </c>
      <c r="S921" s="714">
        <v>10374</v>
      </c>
    </row>
    <row r="922" spans="1:19">
      <c r="A922" s="721" t="s">
        <v>545</v>
      </c>
      <c r="B922" s="714">
        <v>2008</v>
      </c>
      <c r="D922" s="722" t="s">
        <v>545</v>
      </c>
      <c r="E922" s="722" t="s">
        <v>1486</v>
      </c>
      <c r="F922" s="714" t="s">
        <v>705</v>
      </c>
      <c r="G922" s="723" t="s">
        <v>1480</v>
      </c>
      <c r="H922" s="714" t="s">
        <v>1608</v>
      </c>
      <c r="I922" s="714" t="s">
        <v>1484</v>
      </c>
      <c r="J922" s="724">
        <v>30</v>
      </c>
      <c r="K922" s="725">
        <v>8.9976393680769924</v>
      </c>
      <c r="L922" s="725">
        <v>1</v>
      </c>
      <c r="M922" s="726">
        <f t="shared" si="28"/>
        <v>8.9976393680769924</v>
      </c>
      <c r="N922" s="727">
        <f t="shared" si="29"/>
        <v>0.29992131226923308</v>
      </c>
      <c r="O922" s="714" t="s">
        <v>498</v>
      </c>
      <c r="P922" s="721" t="s">
        <v>1609</v>
      </c>
      <c r="R922" s="714">
        <v>48.9</v>
      </c>
      <c r="S922" s="714">
        <v>10374</v>
      </c>
    </row>
    <row r="923" spans="1:19">
      <c r="A923" s="721" t="s">
        <v>545</v>
      </c>
      <c r="B923" s="714">
        <v>2008</v>
      </c>
      <c r="D923" s="722" t="s">
        <v>544</v>
      </c>
      <c r="E923" s="722" t="s">
        <v>547</v>
      </c>
      <c r="F923" s="714" t="s">
        <v>705</v>
      </c>
      <c r="G923" s="723" t="s">
        <v>1480</v>
      </c>
      <c r="H923" s="714" t="s">
        <v>1608</v>
      </c>
      <c r="I923" s="714" t="s">
        <v>1484</v>
      </c>
      <c r="J923" s="724">
        <v>1</v>
      </c>
      <c r="K923" s="725">
        <v>0.54476121300163427</v>
      </c>
      <c r="L923" s="725">
        <v>1</v>
      </c>
      <c r="M923" s="726">
        <f t="shared" si="28"/>
        <v>0.54476121300163427</v>
      </c>
      <c r="N923" s="727">
        <f t="shared" si="29"/>
        <v>0.54476121300163427</v>
      </c>
      <c r="O923" s="714" t="s">
        <v>498</v>
      </c>
      <c r="P923" s="721" t="s">
        <v>1609</v>
      </c>
      <c r="R923" s="714">
        <v>48.9</v>
      </c>
      <c r="S923" s="714">
        <v>10374</v>
      </c>
    </row>
    <row r="924" spans="1:19">
      <c r="A924" s="721" t="s">
        <v>545</v>
      </c>
      <c r="B924" s="714">
        <v>2008</v>
      </c>
      <c r="D924" s="722" t="s">
        <v>545</v>
      </c>
      <c r="E924" s="722" t="s">
        <v>732</v>
      </c>
      <c r="F924" s="714" t="s">
        <v>705</v>
      </c>
      <c r="G924" s="723" t="s">
        <v>1480</v>
      </c>
      <c r="H924" s="714" t="s">
        <v>1608</v>
      </c>
      <c r="I924" s="714" t="s">
        <v>402</v>
      </c>
      <c r="J924" s="724">
        <v>1</v>
      </c>
      <c r="K924" s="725">
        <v>0.2179044852006537</v>
      </c>
      <c r="L924" s="725">
        <v>1</v>
      </c>
      <c r="M924" s="726">
        <f t="shared" si="28"/>
        <v>0.2179044852006537</v>
      </c>
      <c r="N924" s="727">
        <f t="shared" si="29"/>
        <v>0.2179044852006537</v>
      </c>
      <c r="O924" s="714" t="s">
        <v>498</v>
      </c>
      <c r="P924" s="721" t="s">
        <v>1609</v>
      </c>
      <c r="R924" s="714">
        <v>48.9</v>
      </c>
      <c r="S924" s="714">
        <v>10374</v>
      </c>
    </row>
    <row r="925" spans="1:19">
      <c r="A925" s="721" t="s">
        <v>545</v>
      </c>
      <c r="B925" s="714">
        <v>2008</v>
      </c>
      <c r="D925" s="722" t="s">
        <v>544</v>
      </c>
      <c r="E925" s="722" t="s">
        <v>547</v>
      </c>
      <c r="F925" s="714" t="s">
        <v>705</v>
      </c>
      <c r="G925" s="723" t="s">
        <v>1480</v>
      </c>
      <c r="H925" s="714" t="s">
        <v>1608</v>
      </c>
      <c r="I925" s="714" t="s">
        <v>1484</v>
      </c>
      <c r="J925" s="724">
        <v>4</v>
      </c>
      <c r="K925" s="725">
        <v>2.6330125295078988</v>
      </c>
      <c r="L925" s="725">
        <v>1</v>
      </c>
      <c r="M925" s="726">
        <f t="shared" si="28"/>
        <v>2.6330125295078988</v>
      </c>
      <c r="N925" s="727">
        <f t="shared" si="29"/>
        <v>0.65825313237697469</v>
      </c>
      <c r="O925" s="714" t="s">
        <v>498</v>
      </c>
      <c r="P925" s="721" t="s">
        <v>1609</v>
      </c>
      <c r="R925" s="714">
        <v>48.9</v>
      </c>
      <c r="S925" s="714">
        <v>10374</v>
      </c>
    </row>
    <row r="926" spans="1:19">
      <c r="A926" s="721" t="s">
        <v>545</v>
      </c>
      <c r="B926" s="714">
        <v>2008</v>
      </c>
      <c r="D926" s="722" t="s">
        <v>545</v>
      </c>
      <c r="E926" s="722" t="s">
        <v>1486</v>
      </c>
      <c r="F926" s="714" t="s">
        <v>705</v>
      </c>
      <c r="G926" s="723" t="s">
        <v>1480</v>
      </c>
      <c r="H926" s="714" t="s">
        <v>1608</v>
      </c>
      <c r="I926" s="714" t="s">
        <v>1484</v>
      </c>
      <c r="J926" s="724">
        <v>1</v>
      </c>
      <c r="K926" s="725">
        <v>0.25422189940076262</v>
      </c>
      <c r="L926" s="725">
        <v>1</v>
      </c>
      <c r="M926" s="726">
        <f t="shared" si="28"/>
        <v>0.25422189940076262</v>
      </c>
      <c r="N926" s="727">
        <f t="shared" si="29"/>
        <v>0.25422189940076262</v>
      </c>
      <c r="O926" s="714" t="s">
        <v>498</v>
      </c>
      <c r="P926" s="721" t="s">
        <v>1609</v>
      </c>
      <c r="R926" s="714">
        <v>48.9</v>
      </c>
      <c r="S926" s="714">
        <v>10374</v>
      </c>
    </row>
    <row r="927" spans="1:19">
      <c r="A927" s="721" t="s">
        <v>545</v>
      </c>
      <c r="B927" s="714">
        <v>2008</v>
      </c>
      <c r="D927" s="722" t="s">
        <v>544</v>
      </c>
      <c r="E927" s="722" t="s">
        <v>547</v>
      </c>
      <c r="F927" s="714" t="s">
        <v>705</v>
      </c>
      <c r="G927" s="723" t="s">
        <v>1480</v>
      </c>
      <c r="H927" s="714" t="s">
        <v>1608</v>
      </c>
      <c r="I927" s="714" t="s">
        <v>1484</v>
      </c>
      <c r="J927" s="724">
        <v>60</v>
      </c>
      <c r="K927" s="725">
        <v>29.689486108589065</v>
      </c>
      <c r="L927" s="725">
        <v>1</v>
      </c>
      <c r="M927" s="726">
        <f t="shared" si="28"/>
        <v>29.689486108589065</v>
      </c>
      <c r="N927" s="727">
        <f t="shared" si="29"/>
        <v>0.49482476847648443</v>
      </c>
      <c r="O927" s="714" t="s">
        <v>498</v>
      </c>
      <c r="P927" s="721" t="s">
        <v>1609</v>
      </c>
      <c r="R927" s="714">
        <v>48.9</v>
      </c>
      <c r="S927" s="714">
        <v>10374</v>
      </c>
    </row>
    <row r="928" spans="1:19">
      <c r="A928" s="721" t="s">
        <v>545</v>
      </c>
      <c r="B928" s="714">
        <v>2008</v>
      </c>
      <c r="D928" s="722" t="s">
        <v>1610</v>
      </c>
      <c r="E928" s="715" t="s">
        <v>303</v>
      </c>
      <c r="F928" s="714" t="s">
        <v>705</v>
      </c>
      <c r="G928" s="723" t="s">
        <v>1480</v>
      </c>
      <c r="H928" s="714" t="s">
        <v>1608</v>
      </c>
      <c r="I928" s="714" t="s">
        <v>402</v>
      </c>
      <c r="J928" s="724">
        <v>48</v>
      </c>
      <c r="K928" s="725">
        <v>8.0152533139640454</v>
      </c>
      <c r="L928" s="725">
        <v>1</v>
      </c>
      <c r="M928" s="726">
        <f t="shared" si="28"/>
        <v>8.0152533139640454</v>
      </c>
      <c r="N928" s="727">
        <f t="shared" si="29"/>
        <v>0.16698444404091761</v>
      </c>
      <c r="O928" s="714" t="s">
        <v>498</v>
      </c>
      <c r="P928" s="721" t="s">
        <v>1609</v>
      </c>
      <c r="R928" s="714">
        <v>48.9</v>
      </c>
      <c r="S928" s="714">
        <v>10374</v>
      </c>
    </row>
    <row r="929" spans="1:19">
      <c r="A929" s="721" t="s">
        <v>545</v>
      </c>
      <c r="B929" s="714">
        <v>2008</v>
      </c>
      <c r="D929" s="722" t="s">
        <v>544</v>
      </c>
      <c r="E929" s="722" t="s">
        <v>547</v>
      </c>
      <c r="F929" s="714" t="s">
        <v>705</v>
      </c>
      <c r="G929" s="723" t="s">
        <v>1480</v>
      </c>
      <c r="H929" s="714" t="s">
        <v>1608</v>
      </c>
      <c r="I929" s="714" t="s">
        <v>1484</v>
      </c>
      <c r="J929" s="724">
        <v>12</v>
      </c>
      <c r="K929" s="725">
        <v>8.173234065734519</v>
      </c>
      <c r="L929" s="725">
        <v>1</v>
      </c>
      <c r="M929" s="726">
        <f t="shared" si="28"/>
        <v>8.173234065734519</v>
      </c>
      <c r="N929" s="727">
        <f t="shared" si="29"/>
        <v>0.68110283881120992</v>
      </c>
      <c r="O929" s="714" t="s">
        <v>498</v>
      </c>
      <c r="P929" s="721" t="s">
        <v>1609</v>
      </c>
      <c r="R929" s="714">
        <v>48.9</v>
      </c>
      <c r="S929" s="714">
        <v>10374</v>
      </c>
    </row>
    <row r="930" spans="1:19">
      <c r="A930" s="721" t="s">
        <v>545</v>
      </c>
      <c r="B930" s="714">
        <v>2008</v>
      </c>
      <c r="D930" s="722" t="s">
        <v>545</v>
      </c>
      <c r="E930" s="722" t="s">
        <v>1486</v>
      </c>
      <c r="F930" s="714" t="s">
        <v>705</v>
      </c>
      <c r="G930" s="723" t="s">
        <v>1480</v>
      </c>
      <c r="H930" s="714" t="s">
        <v>1608</v>
      </c>
      <c r="I930" s="714" t="s">
        <v>1484</v>
      </c>
      <c r="J930" s="724">
        <v>30</v>
      </c>
      <c r="K930" s="725">
        <v>11.50717268930452</v>
      </c>
      <c r="L930" s="725">
        <v>1</v>
      </c>
      <c r="M930" s="726">
        <f t="shared" si="28"/>
        <v>11.50717268930452</v>
      </c>
      <c r="N930" s="727">
        <f t="shared" si="29"/>
        <v>0.38357242297681732</v>
      </c>
      <c r="O930" s="714" t="s">
        <v>498</v>
      </c>
      <c r="P930" s="721" t="s">
        <v>1609</v>
      </c>
      <c r="R930" s="714">
        <v>48.9</v>
      </c>
      <c r="S930" s="714">
        <v>10374</v>
      </c>
    </row>
    <row r="931" spans="1:19">
      <c r="A931" s="721" t="s">
        <v>545</v>
      </c>
      <c r="B931" s="714">
        <v>2008</v>
      </c>
      <c r="D931" s="722" t="s">
        <v>544</v>
      </c>
      <c r="E931" s="722" t="s">
        <v>547</v>
      </c>
      <c r="F931" s="714" t="s">
        <v>705</v>
      </c>
      <c r="G931" s="723" t="s">
        <v>1480</v>
      </c>
      <c r="H931" s="714" t="s">
        <v>1608</v>
      </c>
      <c r="I931" s="714" t="s">
        <v>1484</v>
      </c>
      <c r="J931" s="724">
        <v>60</v>
      </c>
      <c r="K931" s="725">
        <v>32.685672780098052</v>
      </c>
      <c r="L931" s="725">
        <v>1</v>
      </c>
      <c r="M931" s="726">
        <f t="shared" si="28"/>
        <v>32.685672780098052</v>
      </c>
      <c r="N931" s="727">
        <f t="shared" si="29"/>
        <v>0.54476121300163416</v>
      </c>
      <c r="O931" s="714" t="s">
        <v>498</v>
      </c>
      <c r="P931" s="721" t="s">
        <v>1609</v>
      </c>
      <c r="R931" s="714">
        <v>48.9</v>
      </c>
      <c r="S931" s="714">
        <v>10374</v>
      </c>
    </row>
    <row r="932" spans="1:19">
      <c r="A932" s="721" t="s">
        <v>545</v>
      </c>
      <c r="B932" s="714">
        <v>2008</v>
      </c>
      <c r="D932" s="722" t="s">
        <v>1611</v>
      </c>
      <c r="E932" s="722" t="s">
        <v>734</v>
      </c>
      <c r="F932" s="714" t="s">
        <v>705</v>
      </c>
      <c r="G932" s="723" t="s">
        <v>1480</v>
      </c>
      <c r="H932" s="714" t="s">
        <v>1608</v>
      </c>
      <c r="I932" s="714" t="s">
        <v>1484</v>
      </c>
      <c r="J932" s="724">
        <v>100</v>
      </c>
      <c r="K932" s="725">
        <v>24.514254585073541</v>
      </c>
      <c r="L932" s="725">
        <v>1</v>
      </c>
      <c r="M932" s="726">
        <f t="shared" si="28"/>
        <v>24.514254585073541</v>
      </c>
      <c r="N932" s="727">
        <f t="shared" si="29"/>
        <v>0.24514254585073542</v>
      </c>
      <c r="O932" s="714" t="s">
        <v>498</v>
      </c>
      <c r="P932" s="721" t="s">
        <v>1609</v>
      </c>
      <c r="R932" s="714">
        <v>48.9</v>
      </c>
      <c r="S932" s="714">
        <v>10374</v>
      </c>
    </row>
    <row r="933" spans="1:19">
      <c r="A933" s="721" t="s">
        <v>545</v>
      </c>
      <c r="B933" s="714">
        <v>2008</v>
      </c>
      <c r="D933" s="722" t="s">
        <v>544</v>
      </c>
      <c r="E933" s="722" t="s">
        <v>547</v>
      </c>
      <c r="F933" s="714" t="s">
        <v>705</v>
      </c>
      <c r="G933" s="723" t="s">
        <v>1480</v>
      </c>
      <c r="H933" s="714" t="s">
        <v>1608</v>
      </c>
      <c r="I933" s="714" t="s">
        <v>1484</v>
      </c>
      <c r="J933" s="724">
        <v>60</v>
      </c>
      <c r="K933" s="725">
        <v>36.190303250408569</v>
      </c>
      <c r="L933" s="725">
        <v>1</v>
      </c>
      <c r="M933" s="726">
        <f t="shared" si="28"/>
        <v>36.190303250408569</v>
      </c>
      <c r="N933" s="727">
        <f t="shared" si="29"/>
        <v>0.60317172084014281</v>
      </c>
      <c r="O933" s="714" t="s">
        <v>498</v>
      </c>
      <c r="P933" s="721" t="s">
        <v>1609</v>
      </c>
      <c r="R933" s="714">
        <v>48.9</v>
      </c>
      <c r="S933" s="714">
        <v>10374</v>
      </c>
    </row>
    <row r="934" spans="1:19">
      <c r="A934" s="721" t="s">
        <v>545</v>
      </c>
      <c r="B934" s="714">
        <v>2008</v>
      </c>
      <c r="D934" s="722" t="s">
        <v>545</v>
      </c>
      <c r="E934" s="722" t="s">
        <v>1486</v>
      </c>
      <c r="F934" s="714" t="s">
        <v>705</v>
      </c>
      <c r="G934" s="723" t="s">
        <v>1480</v>
      </c>
      <c r="H934" s="714" t="s">
        <v>1608</v>
      </c>
      <c r="I934" s="714" t="s">
        <v>1484</v>
      </c>
      <c r="J934" s="724">
        <v>30</v>
      </c>
      <c r="K934" s="725">
        <v>6.7731977483203192</v>
      </c>
      <c r="L934" s="725">
        <v>1</v>
      </c>
      <c r="M934" s="726">
        <f t="shared" si="28"/>
        <v>6.7731977483203192</v>
      </c>
      <c r="N934" s="727">
        <f t="shared" si="29"/>
        <v>0.22577325827734399</v>
      </c>
      <c r="O934" s="714" t="s">
        <v>498</v>
      </c>
      <c r="P934" s="721" t="s">
        <v>1609</v>
      </c>
      <c r="R934" s="714">
        <v>48.9</v>
      </c>
      <c r="S934" s="714">
        <v>10374</v>
      </c>
    </row>
    <row r="935" spans="1:19">
      <c r="A935" s="721" t="s">
        <v>545</v>
      </c>
      <c r="B935" s="714">
        <v>2008</v>
      </c>
      <c r="D935" s="722" t="s">
        <v>544</v>
      </c>
      <c r="E935" s="722" t="s">
        <v>547</v>
      </c>
      <c r="F935" s="714" t="s">
        <v>705</v>
      </c>
      <c r="G935" s="723" t="s">
        <v>1480</v>
      </c>
      <c r="H935" s="714" t="s">
        <v>1608</v>
      </c>
      <c r="I935" s="714" t="s">
        <v>1484</v>
      </c>
      <c r="J935" s="724">
        <v>12</v>
      </c>
      <c r="K935" s="725">
        <v>8.173234065734519</v>
      </c>
      <c r="L935" s="725">
        <v>1</v>
      </c>
      <c r="M935" s="726">
        <f t="shared" si="28"/>
        <v>8.173234065734519</v>
      </c>
      <c r="N935" s="727">
        <f t="shared" si="29"/>
        <v>0.68110283881120992</v>
      </c>
      <c r="O935" s="714" t="s">
        <v>498</v>
      </c>
      <c r="P935" s="721" t="s">
        <v>1609</v>
      </c>
      <c r="R935" s="714">
        <v>48.9</v>
      </c>
      <c r="S935" s="714">
        <v>10374</v>
      </c>
    </row>
    <row r="936" spans="1:19">
      <c r="A936" s="721" t="s">
        <v>545</v>
      </c>
      <c r="B936" s="714">
        <v>2008</v>
      </c>
      <c r="D936" s="722" t="s">
        <v>545</v>
      </c>
      <c r="E936" s="722" t="s">
        <v>1486</v>
      </c>
      <c r="F936" s="714" t="s">
        <v>705</v>
      </c>
      <c r="G936" s="723" t="s">
        <v>1480</v>
      </c>
      <c r="H936" s="714" t="s">
        <v>1608</v>
      </c>
      <c r="I936" s="714" t="s">
        <v>1484</v>
      </c>
      <c r="J936" s="724">
        <v>30</v>
      </c>
      <c r="K936" s="725">
        <v>11.50717268930452</v>
      </c>
      <c r="L936" s="725">
        <v>1</v>
      </c>
      <c r="M936" s="726">
        <f t="shared" si="28"/>
        <v>11.50717268930452</v>
      </c>
      <c r="N936" s="727">
        <f t="shared" si="29"/>
        <v>0.38357242297681732</v>
      </c>
      <c r="O936" s="714" t="s">
        <v>498</v>
      </c>
      <c r="P936" s="721" t="s">
        <v>1609</v>
      </c>
      <c r="R936" s="714">
        <v>48.9</v>
      </c>
      <c r="S936" s="714">
        <v>10374</v>
      </c>
    </row>
    <row r="937" spans="1:19">
      <c r="A937" s="721" t="s">
        <v>545</v>
      </c>
      <c r="B937" s="714">
        <v>2008</v>
      </c>
      <c r="D937" s="722" t="s">
        <v>544</v>
      </c>
      <c r="E937" s="722" t="s">
        <v>547</v>
      </c>
      <c r="F937" s="714" t="s">
        <v>705</v>
      </c>
      <c r="G937" s="723" t="s">
        <v>1480</v>
      </c>
      <c r="H937" s="714" t="s">
        <v>1608</v>
      </c>
      <c r="I937" s="714" t="s">
        <v>1484</v>
      </c>
      <c r="J937" s="724">
        <v>60</v>
      </c>
      <c r="K937" s="725">
        <v>41.401852188124202</v>
      </c>
      <c r="L937" s="725">
        <v>1</v>
      </c>
      <c r="M937" s="726">
        <f t="shared" si="28"/>
        <v>41.401852188124202</v>
      </c>
      <c r="N937" s="727">
        <f t="shared" si="29"/>
        <v>0.69003086980207007</v>
      </c>
      <c r="O937" s="714" t="s">
        <v>498</v>
      </c>
      <c r="P937" s="721" t="s">
        <v>1609</v>
      </c>
      <c r="R937" s="714">
        <v>48.9</v>
      </c>
      <c r="S937" s="714">
        <v>10374</v>
      </c>
    </row>
    <row r="938" spans="1:19">
      <c r="A938" s="721" t="s">
        <v>545</v>
      </c>
      <c r="B938" s="714">
        <v>2008</v>
      </c>
      <c r="D938" s="722" t="s">
        <v>1611</v>
      </c>
      <c r="E938" s="722" t="s">
        <v>734</v>
      </c>
      <c r="F938" s="714" t="s">
        <v>705</v>
      </c>
      <c r="G938" s="723" t="s">
        <v>1480</v>
      </c>
      <c r="H938" s="714" t="s">
        <v>1608</v>
      </c>
      <c r="I938" s="714" t="s">
        <v>1484</v>
      </c>
      <c r="J938" s="724">
        <v>100</v>
      </c>
      <c r="K938" s="725">
        <v>24.695841656074087</v>
      </c>
      <c r="L938" s="725">
        <v>1</v>
      </c>
      <c r="M938" s="726">
        <f t="shared" si="28"/>
        <v>24.695841656074087</v>
      </c>
      <c r="N938" s="727">
        <f t="shared" si="29"/>
        <v>0.24695841656074088</v>
      </c>
      <c r="O938" s="714" t="s">
        <v>498</v>
      </c>
      <c r="P938" s="721" t="s">
        <v>1609</v>
      </c>
      <c r="R938" s="714">
        <v>48.9</v>
      </c>
      <c r="S938" s="714">
        <v>10374</v>
      </c>
    </row>
    <row r="939" spans="1:19">
      <c r="A939" s="721" t="s">
        <v>545</v>
      </c>
      <c r="B939" s="714">
        <v>2008</v>
      </c>
      <c r="D939" s="722" t="s">
        <v>544</v>
      </c>
      <c r="E939" s="722" t="s">
        <v>547</v>
      </c>
      <c r="F939" s="714" t="s">
        <v>705</v>
      </c>
      <c r="G939" s="723" t="s">
        <v>1480</v>
      </c>
      <c r="H939" s="714" t="s">
        <v>1608</v>
      </c>
      <c r="I939" s="714" t="s">
        <v>1484</v>
      </c>
      <c r="J939" s="724">
        <v>60</v>
      </c>
      <c r="K939" s="725">
        <v>37.179952787361536</v>
      </c>
      <c r="L939" s="725">
        <v>1</v>
      </c>
      <c r="M939" s="726">
        <f t="shared" si="28"/>
        <v>37.179952787361536</v>
      </c>
      <c r="N939" s="727">
        <f t="shared" si="29"/>
        <v>0.61966587978935894</v>
      </c>
      <c r="O939" s="714" t="s">
        <v>498</v>
      </c>
      <c r="P939" s="721" t="s">
        <v>1609</v>
      </c>
      <c r="R939" s="714">
        <v>48.9</v>
      </c>
      <c r="S939" s="714">
        <v>10374</v>
      </c>
    </row>
    <row r="940" spans="1:19">
      <c r="A940" s="721" t="s">
        <v>545</v>
      </c>
      <c r="B940" s="714">
        <v>2008</v>
      </c>
      <c r="D940" s="722" t="s">
        <v>1610</v>
      </c>
      <c r="E940" s="715" t="s">
        <v>303</v>
      </c>
      <c r="F940" s="714" t="s">
        <v>705</v>
      </c>
      <c r="G940" s="723" t="s">
        <v>1480</v>
      </c>
      <c r="H940" s="714" t="s">
        <v>1608</v>
      </c>
      <c r="I940" s="714" t="s">
        <v>402</v>
      </c>
      <c r="J940" s="724">
        <v>48</v>
      </c>
      <c r="K940" s="725">
        <v>9.5877973488287633</v>
      </c>
      <c r="L940" s="725">
        <v>1</v>
      </c>
      <c r="M940" s="726">
        <f t="shared" si="28"/>
        <v>9.5877973488287633</v>
      </c>
      <c r="N940" s="727">
        <f t="shared" si="29"/>
        <v>0.19974577810059924</v>
      </c>
      <c r="O940" s="714" t="s">
        <v>498</v>
      </c>
      <c r="P940" s="721" t="s">
        <v>1609</v>
      </c>
      <c r="R940" s="714">
        <v>48.9</v>
      </c>
      <c r="S940" s="714">
        <v>10374</v>
      </c>
    </row>
    <row r="941" spans="1:19">
      <c r="A941" s="721" t="s">
        <v>545</v>
      </c>
      <c r="B941" s="714">
        <v>2008</v>
      </c>
      <c r="D941" s="722" t="s">
        <v>544</v>
      </c>
      <c r="E941" s="722" t="s">
        <v>547</v>
      </c>
      <c r="F941" s="714" t="s">
        <v>705</v>
      </c>
      <c r="G941" s="723" t="s">
        <v>1480</v>
      </c>
      <c r="H941" s="714" t="s">
        <v>1608</v>
      </c>
      <c r="I941" s="714" t="s">
        <v>1484</v>
      </c>
      <c r="J941" s="724">
        <v>60</v>
      </c>
      <c r="K941" s="725">
        <v>47.530415834392585</v>
      </c>
      <c r="L941" s="725">
        <v>1</v>
      </c>
      <c r="M941" s="726">
        <f t="shared" si="28"/>
        <v>47.530415834392585</v>
      </c>
      <c r="N941" s="727">
        <f t="shared" si="29"/>
        <v>0.79217359723987646</v>
      </c>
      <c r="O941" s="714" t="s">
        <v>498</v>
      </c>
      <c r="P941" s="721" t="s">
        <v>1609</v>
      </c>
      <c r="R941" s="714">
        <v>48.9</v>
      </c>
      <c r="S941" s="714">
        <v>10374</v>
      </c>
    </row>
    <row r="942" spans="1:19">
      <c r="A942" s="721" t="s">
        <v>545</v>
      </c>
      <c r="B942" s="714">
        <v>2008</v>
      </c>
      <c r="D942" s="722" t="s">
        <v>1610</v>
      </c>
      <c r="E942" s="715" t="s">
        <v>303</v>
      </c>
      <c r="F942" s="714" t="s">
        <v>705</v>
      </c>
      <c r="G942" s="723" t="s">
        <v>1480</v>
      </c>
      <c r="H942" s="714" t="s">
        <v>1608</v>
      </c>
      <c r="I942" s="714" t="s">
        <v>402</v>
      </c>
      <c r="J942" s="724">
        <v>48</v>
      </c>
      <c r="K942" s="725">
        <v>10.459415289631377</v>
      </c>
      <c r="L942" s="725">
        <v>1</v>
      </c>
      <c r="M942" s="726">
        <f t="shared" si="28"/>
        <v>10.459415289631377</v>
      </c>
      <c r="N942" s="727">
        <f t="shared" si="29"/>
        <v>0.21790448520065367</v>
      </c>
      <c r="O942" s="714" t="s">
        <v>498</v>
      </c>
      <c r="P942" s="721" t="s">
        <v>1609</v>
      </c>
      <c r="R942" s="714">
        <v>48.9</v>
      </c>
      <c r="S942" s="714">
        <v>10374</v>
      </c>
    </row>
    <row r="943" spans="1:19">
      <c r="A943" s="721" t="s">
        <v>545</v>
      </c>
      <c r="B943" s="714">
        <v>2008</v>
      </c>
      <c r="D943" s="722" t="s">
        <v>544</v>
      </c>
      <c r="E943" s="722" t="s">
        <v>547</v>
      </c>
      <c r="F943" s="714" t="s">
        <v>705</v>
      </c>
      <c r="G943" s="723" t="s">
        <v>1480</v>
      </c>
      <c r="H943" s="714" t="s">
        <v>1608</v>
      </c>
      <c r="I943" s="714" t="s">
        <v>1484</v>
      </c>
      <c r="J943" s="724">
        <v>60</v>
      </c>
      <c r="K943" s="725">
        <v>44.670419466134007</v>
      </c>
      <c r="L943" s="725">
        <v>1</v>
      </c>
      <c r="M943" s="726">
        <f t="shared" si="28"/>
        <v>44.670419466134007</v>
      </c>
      <c r="N943" s="727">
        <f t="shared" si="29"/>
        <v>0.7445069911022334</v>
      </c>
      <c r="O943" s="714" t="s">
        <v>498</v>
      </c>
      <c r="P943" s="721" t="s">
        <v>1609</v>
      </c>
      <c r="R943" s="714">
        <v>48.9</v>
      </c>
      <c r="S943" s="714">
        <v>10374</v>
      </c>
    </row>
    <row r="944" spans="1:19">
      <c r="A944" s="721" t="s">
        <v>545</v>
      </c>
      <c r="B944" s="714">
        <v>2008</v>
      </c>
      <c r="D944" s="722" t="s">
        <v>1610</v>
      </c>
      <c r="E944" s="715" t="s">
        <v>303</v>
      </c>
      <c r="F944" s="714" t="s">
        <v>705</v>
      </c>
      <c r="G944" s="723" t="s">
        <v>1480</v>
      </c>
      <c r="H944" s="714" t="s">
        <v>1608</v>
      </c>
      <c r="I944" s="714" t="s">
        <v>402</v>
      </c>
      <c r="J944" s="724">
        <v>48</v>
      </c>
      <c r="K944" s="725">
        <v>10.285091701470854</v>
      </c>
      <c r="L944" s="725">
        <v>1</v>
      </c>
      <c r="M944" s="726">
        <f t="shared" si="28"/>
        <v>10.285091701470854</v>
      </c>
      <c r="N944" s="727">
        <f t="shared" si="29"/>
        <v>0.21427274378064279</v>
      </c>
      <c r="O944" s="714" t="s">
        <v>498</v>
      </c>
      <c r="P944" s="721" t="s">
        <v>1609</v>
      </c>
      <c r="R944" s="714">
        <v>48.9</v>
      </c>
      <c r="S944" s="714">
        <v>10374</v>
      </c>
    </row>
    <row r="945" spans="1:19">
      <c r="A945" s="721" t="s">
        <v>545</v>
      </c>
      <c r="B945" s="714">
        <v>2008</v>
      </c>
      <c r="D945" s="722" t="s">
        <v>544</v>
      </c>
      <c r="E945" s="722" t="s">
        <v>547</v>
      </c>
      <c r="F945" s="714" t="s">
        <v>705</v>
      </c>
      <c r="G945" s="723" t="s">
        <v>1480</v>
      </c>
      <c r="H945" s="714" t="s">
        <v>1608</v>
      </c>
      <c r="I945" s="714" t="s">
        <v>1484</v>
      </c>
      <c r="J945" s="724">
        <v>60</v>
      </c>
      <c r="K945" s="725">
        <v>42.400581078627198</v>
      </c>
      <c r="L945" s="725">
        <v>1</v>
      </c>
      <c r="M945" s="726">
        <f t="shared" si="28"/>
        <v>42.400581078627198</v>
      </c>
      <c r="N945" s="727">
        <f t="shared" si="29"/>
        <v>0.70667635131045325</v>
      </c>
      <c r="O945" s="714" t="s">
        <v>498</v>
      </c>
      <c r="P945" s="721" t="s">
        <v>1609</v>
      </c>
      <c r="R945" s="714">
        <v>48.9</v>
      </c>
      <c r="S945" s="714">
        <v>10374</v>
      </c>
    </row>
    <row r="946" spans="1:19">
      <c r="A946" s="721" t="s">
        <v>545</v>
      </c>
      <c r="B946" s="714">
        <v>2008</v>
      </c>
      <c r="D946" s="722" t="s">
        <v>545</v>
      </c>
      <c r="E946" s="722" t="s">
        <v>1486</v>
      </c>
      <c r="F946" s="714" t="s">
        <v>705</v>
      </c>
      <c r="G946" s="723" t="s">
        <v>1480</v>
      </c>
      <c r="H946" s="714" t="s">
        <v>1608</v>
      </c>
      <c r="I946" s="714" t="s">
        <v>1484</v>
      </c>
      <c r="J946" s="724">
        <v>30</v>
      </c>
      <c r="K946" s="725">
        <v>8.5981478118757941</v>
      </c>
      <c r="L946" s="725">
        <v>1</v>
      </c>
      <c r="M946" s="726">
        <f t="shared" si="28"/>
        <v>8.5981478118757941</v>
      </c>
      <c r="N946" s="727">
        <f t="shared" si="29"/>
        <v>0.28660492706252649</v>
      </c>
      <c r="O946" s="714" t="s">
        <v>498</v>
      </c>
      <c r="P946" s="721" t="s">
        <v>1609</v>
      </c>
      <c r="R946" s="714">
        <v>48.9</v>
      </c>
      <c r="S946" s="714">
        <v>10374</v>
      </c>
    </row>
    <row r="947" spans="1:19">
      <c r="A947" s="721" t="s">
        <v>545</v>
      </c>
      <c r="B947" s="714">
        <v>2008</v>
      </c>
      <c r="D947" s="722" t="s">
        <v>544</v>
      </c>
      <c r="E947" s="722" t="s">
        <v>547</v>
      </c>
      <c r="F947" s="714" t="s">
        <v>705</v>
      </c>
      <c r="G947" s="723" t="s">
        <v>1480</v>
      </c>
      <c r="H947" s="714" t="s">
        <v>1608</v>
      </c>
      <c r="I947" s="714" t="s">
        <v>1484</v>
      </c>
      <c r="J947" s="724">
        <v>60</v>
      </c>
      <c r="K947" s="725">
        <v>36.045033593608132</v>
      </c>
      <c r="L947" s="725">
        <v>1</v>
      </c>
      <c r="M947" s="726">
        <f t="shared" si="28"/>
        <v>36.045033593608132</v>
      </c>
      <c r="N947" s="727">
        <f t="shared" si="29"/>
        <v>0.60075055989346882</v>
      </c>
      <c r="O947" s="714" t="s">
        <v>498</v>
      </c>
      <c r="P947" s="721" t="s">
        <v>1609</v>
      </c>
      <c r="R947" s="714">
        <v>48.9</v>
      </c>
      <c r="S947" s="714">
        <v>10374</v>
      </c>
    </row>
    <row r="948" spans="1:19">
      <c r="A948" s="721" t="s">
        <v>545</v>
      </c>
      <c r="B948" s="714">
        <v>2008</v>
      </c>
      <c r="D948" s="722" t="s">
        <v>1610</v>
      </c>
      <c r="E948" s="715" t="s">
        <v>303</v>
      </c>
      <c r="F948" s="714" t="s">
        <v>705</v>
      </c>
      <c r="G948" s="723" t="s">
        <v>1480</v>
      </c>
      <c r="H948" s="714" t="s">
        <v>1608</v>
      </c>
      <c r="I948" s="714" t="s">
        <v>402</v>
      </c>
      <c r="J948" s="724">
        <v>48</v>
      </c>
      <c r="K948" s="725">
        <v>8.8069729435264197</v>
      </c>
      <c r="L948" s="725">
        <v>1</v>
      </c>
      <c r="M948" s="726">
        <f t="shared" si="28"/>
        <v>8.8069729435264197</v>
      </c>
      <c r="N948" s="727">
        <f t="shared" si="29"/>
        <v>0.18347860299013374</v>
      </c>
      <c r="O948" s="714" t="s">
        <v>498</v>
      </c>
      <c r="P948" s="721" t="s">
        <v>1609</v>
      </c>
      <c r="R948" s="714">
        <v>48.9</v>
      </c>
      <c r="S948" s="714">
        <v>10374</v>
      </c>
    </row>
    <row r="949" spans="1:19">
      <c r="A949" s="721" t="s">
        <v>545</v>
      </c>
      <c r="B949" s="714">
        <v>2008</v>
      </c>
      <c r="D949" s="722" t="s">
        <v>544</v>
      </c>
      <c r="E949" s="722" t="s">
        <v>547</v>
      </c>
      <c r="F949" s="714" t="s">
        <v>705</v>
      </c>
      <c r="G949" s="723" t="s">
        <v>1480</v>
      </c>
      <c r="H949" s="714" t="s">
        <v>1608</v>
      </c>
      <c r="I949" s="714" t="s">
        <v>1484</v>
      </c>
      <c r="J949" s="724">
        <v>60</v>
      </c>
      <c r="K949" s="725">
        <v>44.971854003994913</v>
      </c>
      <c r="L949" s="725">
        <v>1</v>
      </c>
      <c r="M949" s="726">
        <f t="shared" si="28"/>
        <v>44.971854003994913</v>
      </c>
      <c r="N949" s="727">
        <f t="shared" si="29"/>
        <v>0.74953090006658185</v>
      </c>
      <c r="O949" s="714" t="s">
        <v>498</v>
      </c>
      <c r="P949" s="721" t="s">
        <v>1609</v>
      </c>
      <c r="R949" s="714">
        <v>48.9</v>
      </c>
      <c r="S949" s="714">
        <v>10374</v>
      </c>
    </row>
    <row r="950" spans="1:19">
      <c r="A950" s="721" t="s">
        <v>545</v>
      </c>
      <c r="B950" s="714">
        <v>2008</v>
      </c>
      <c r="D950" s="722" t="s">
        <v>1611</v>
      </c>
      <c r="E950" s="722" t="s">
        <v>734</v>
      </c>
      <c r="F950" s="714" t="s">
        <v>705</v>
      </c>
      <c r="G950" s="723" t="s">
        <v>1480</v>
      </c>
      <c r="H950" s="714" t="s">
        <v>1608</v>
      </c>
      <c r="I950" s="714" t="s">
        <v>1484</v>
      </c>
      <c r="J950" s="724">
        <v>100</v>
      </c>
      <c r="K950" s="725">
        <v>26.698747049210095</v>
      </c>
      <c r="L950" s="725">
        <v>1</v>
      </c>
      <c r="M950" s="726">
        <f t="shared" si="28"/>
        <v>26.698747049210095</v>
      </c>
      <c r="N950" s="727">
        <f t="shared" si="29"/>
        <v>0.26698747049210092</v>
      </c>
      <c r="O950" s="714" t="s">
        <v>498</v>
      </c>
      <c r="P950" s="721" t="s">
        <v>1609</v>
      </c>
      <c r="R950" s="714">
        <v>48.9</v>
      </c>
      <c r="S950" s="714">
        <v>10374</v>
      </c>
    </row>
    <row r="951" spans="1:19">
      <c r="A951" s="721" t="s">
        <v>545</v>
      </c>
      <c r="B951" s="714">
        <v>2008</v>
      </c>
      <c r="D951" s="722" t="s">
        <v>544</v>
      </c>
      <c r="E951" s="722" t="s">
        <v>547</v>
      </c>
      <c r="F951" s="714" t="s">
        <v>705</v>
      </c>
      <c r="G951" s="723" t="s">
        <v>1480</v>
      </c>
      <c r="H951" s="714" t="s">
        <v>1608</v>
      </c>
      <c r="I951" s="714" t="s">
        <v>1484</v>
      </c>
      <c r="J951" s="724">
        <v>12</v>
      </c>
      <c r="K951" s="725">
        <v>6.9511530779008526</v>
      </c>
      <c r="L951" s="725">
        <v>1</v>
      </c>
      <c r="M951" s="726">
        <f t="shared" si="28"/>
        <v>6.9511530779008526</v>
      </c>
      <c r="N951" s="727">
        <f t="shared" si="29"/>
        <v>0.57926275649173775</v>
      </c>
      <c r="O951" s="714" t="s">
        <v>498</v>
      </c>
      <c r="P951" s="721" t="s">
        <v>1609</v>
      </c>
      <c r="R951" s="714">
        <v>48.9</v>
      </c>
      <c r="S951" s="714">
        <v>10374</v>
      </c>
    </row>
    <row r="952" spans="1:19">
      <c r="A952" s="721" t="s">
        <v>545</v>
      </c>
      <c r="B952" s="714">
        <v>2008</v>
      </c>
      <c r="D952" s="722" t="s">
        <v>1610</v>
      </c>
      <c r="E952" s="715" t="s">
        <v>303</v>
      </c>
      <c r="F952" s="714" t="s">
        <v>705</v>
      </c>
      <c r="G952" s="723" t="s">
        <v>1480</v>
      </c>
      <c r="H952" s="714" t="s">
        <v>1608</v>
      </c>
      <c r="I952" s="714" t="s">
        <v>402</v>
      </c>
      <c r="J952" s="724">
        <v>48</v>
      </c>
      <c r="K952" s="725">
        <v>8.4855638278554562</v>
      </c>
      <c r="L952" s="725">
        <v>1</v>
      </c>
      <c r="M952" s="726">
        <f t="shared" si="28"/>
        <v>8.4855638278554562</v>
      </c>
      <c r="N952" s="727">
        <f t="shared" si="29"/>
        <v>0.17678257974698866</v>
      </c>
      <c r="O952" s="714" t="s">
        <v>498</v>
      </c>
      <c r="P952" s="721" t="s">
        <v>1609</v>
      </c>
      <c r="R952" s="714">
        <v>48.9</v>
      </c>
      <c r="S952" s="714">
        <v>10374</v>
      </c>
    </row>
    <row r="953" spans="1:19">
      <c r="A953" s="721" t="s">
        <v>545</v>
      </c>
      <c r="B953" s="714">
        <v>2008</v>
      </c>
      <c r="D953" s="722" t="s">
        <v>544</v>
      </c>
      <c r="E953" s="722" t="s">
        <v>547</v>
      </c>
      <c r="F953" s="714" t="s">
        <v>705</v>
      </c>
      <c r="G953" s="723" t="s">
        <v>1480</v>
      </c>
      <c r="H953" s="714" t="s">
        <v>1608</v>
      </c>
      <c r="I953" s="714" t="s">
        <v>1484</v>
      </c>
      <c r="J953" s="724">
        <v>4</v>
      </c>
      <c r="K953" s="725">
        <v>2.4514254585073543</v>
      </c>
      <c r="L953" s="725">
        <v>1</v>
      </c>
      <c r="M953" s="726">
        <f t="shared" si="28"/>
        <v>2.4514254585073543</v>
      </c>
      <c r="N953" s="727">
        <f t="shared" si="29"/>
        <v>0.61285636462683857</v>
      </c>
      <c r="O953" s="714" t="s">
        <v>498</v>
      </c>
      <c r="P953" s="721" t="s">
        <v>1609</v>
      </c>
      <c r="R953" s="714">
        <v>48.9</v>
      </c>
      <c r="S953" s="714">
        <v>10374</v>
      </c>
    </row>
    <row r="954" spans="1:19">
      <c r="A954" s="721" t="s">
        <v>545</v>
      </c>
      <c r="B954" s="714">
        <v>2008</v>
      </c>
      <c r="D954" s="722" t="s">
        <v>545</v>
      </c>
      <c r="E954" s="722" t="s">
        <v>1612</v>
      </c>
      <c r="F954" s="714" t="s">
        <v>705</v>
      </c>
      <c r="G954" s="723" t="s">
        <v>1480</v>
      </c>
      <c r="H954" s="714" t="s">
        <v>1608</v>
      </c>
      <c r="I954" s="714" t="s">
        <v>1484</v>
      </c>
      <c r="J954" s="724">
        <v>4</v>
      </c>
      <c r="K954" s="725">
        <v>0.52660250590157975</v>
      </c>
      <c r="L954" s="725">
        <v>1</v>
      </c>
      <c r="M954" s="726">
        <f t="shared" si="28"/>
        <v>0.52660250590157975</v>
      </c>
      <c r="N954" s="727">
        <f t="shared" si="29"/>
        <v>0.13165062647539494</v>
      </c>
      <c r="O954" s="714" t="s">
        <v>498</v>
      </c>
      <c r="P954" s="721" t="s">
        <v>1609</v>
      </c>
      <c r="R954" s="714">
        <v>48.9</v>
      </c>
      <c r="S954" s="714">
        <v>10374</v>
      </c>
    </row>
    <row r="955" spans="1:19">
      <c r="A955" s="721" t="s">
        <v>545</v>
      </c>
      <c r="B955" s="714">
        <v>2008</v>
      </c>
      <c r="D955" s="722" t="s">
        <v>544</v>
      </c>
      <c r="E955" s="722" t="s">
        <v>547</v>
      </c>
      <c r="F955" s="714" t="s">
        <v>705</v>
      </c>
      <c r="G955" s="723" t="s">
        <v>1480</v>
      </c>
      <c r="H955" s="714" t="s">
        <v>1608</v>
      </c>
      <c r="I955" s="714" t="s">
        <v>1484</v>
      </c>
      <c r="J955" s="724">
        <v>60</v>
      </c>
      <c r="K955" s="725">
        <v>31.405483929544214</v>
      </c>
      <c r="L955" s="725">
        <v>1</v>
      </c>
      <c r="M955" s="726">
        <f t="shared" si="28"/>
        <v>31.405483929544214</v>
      </c>
      <c r="N955" s="727">
        <f t="shared" si="29"/>
        <v>0.52342473215907026</v>
      </c>
      <c r="O955" s="714" t="s">
        <v>498</v>
      </c>
      <c r="P955" s="721" t="s">
        <v>1609</v>
      </c>
      <c r="R955" s="714">
        <v>48.9</v>
      </c>
      <c r="S955" s="714">
        <v>10374</v>
      </c>
    </row>
    <row r="956" spans="1:19">
      <c r="A956" s="721" t="s">
        <v>545</v>
      </c>
      <c r="B956" s="714">
        <v>2008</v>
      </c>
      <c r="D956" s="722" t="s">
        <v>1611</v>
      </c>
      <c r="E956" s="722" t="s">
        <v>734</v>
      </c>
      <c r="F956" s="714" t="s">
        <v>705</v>
      </c>
      <c r="G956" s="723" t="s">
        <v>1480</v>
      </c>
      <c r="H956" s="714" t="s">
        <v>1608</v>
      </c>
      <c r="I956" s="714" t="s">
        <v>1484</v>
      </c>
      <c r="J956" s="724">
        <v>100</v>
      </c>
      <c r="K956" s="725">
        <v>21.790448520065368</v>
      </c>
      <c r="L956" s="725">
        <v>1</v>
      </c>
      <c r="M956" s="726">
        <f t="shared" si="28"/>
        <v>21.790448520065368</v>
      </c>
      <c r="N956" s="727">
        <f t="shared" si="29"/>
        <v>0.21790448520065367</v>
      </c>
      <c r="O956" s="714" t="s">
        <v>498</v>
      </c>
      <c r="P956" s="721" t="s">
        <v>1609</v>
      </c>
      <c r="R956" s="714">
        <v>48.9</v>
      </c>
      <c r="S956" s="714">
        <v>10374</v>
      </c>
    </row>
    <row r="957" spans="1:19">
      <c r="A957" s="721" t="s">
        <v>545</v>
      </c>
      <c r="B957" s="714">
        <v>2008</v>
      </c>
      <c r="D957" s="722" t="s">
        <v>544</v>
      </c>
      <c r="E957" s="722" t="s">
        <v>547</v>
      </c>
      <c r="F957" s="714" t="s">
        <v>705</v>
      </c>
      <c r="G957" s="723" t="s">
        <v>1480</v>
      </c>
      <c r="H957" s="714" t="s">
        <v>1608</v>
      </c>
      <c r="I957" s="714" t="s">
        <v>1484</v>
      </c>
      <c r="J957" s="724">
        <v>60</v>
      </c>
      <c r="K957" s="725">
        <v>36.339204648629014</v>
      </c>
      <c r="L957" s="725">
        <v>1</v>
      </c>
      <c r="M957" s="726">
        <f t="shared" si="28"/>
        <v>36.339204648629014</v>
      </c>
      <c r="N957" s="727">
        <f t="shared" si="29"/>
        <v>0.60565341081048352</v>
      </c>
      <c r="O957" s="714" t="s">
        <v>498</v>
      </c>
      <c r="P957" s="721" t="s">
        <v>1609</v>
      </c>
      <c r="R957" s="714">
        <v>48.9</v>
      </c>
      <c r="S957" s="714">
        <v>10374</v>
      </c>
    </row>
    <row r="958" spans="1:19">
      <c r="A958" s="721" t="s">
        <v>545</v>
      </c>
      <c r="B958" s="714">
        <v>2008</v>
      </c>
      <c r="D958" s="722" t="s">
        <v>1613</v>
      </c>
      <c r="E958" s="722" t="s">
        <v>1486</v>
      </c>
      <c r="F958" s="714" t="s">
        <v>705</v>
      </c>
      <c r="G958" s="723" t="s">
        <v>1480</v>
      </c>
      <c r="H958" s="714" t="s">
        <v>1608</v>
      </c>
      <c r="I958" s="714" t="s">
        <v>1484</v>
      </c>
      <c r="J958" s="724">
        <v>30</v>
      </c>
      <c r="K958" s="725">
        <v>8.0243326675140718</v>
      </c>
      <c r="L958" s="725">
        <v>1</v>
      </c>
      <c r="M958" s="726">
        <f t="shared" si="28"/>
        <v>8.0243326675140718</v>
      </c>
      <c r="N958" s="727">
        <f t="shared" si="29"/>
        <v>0.26747775558380238</v>
      </c>
      <c r="O958" s="714" t="s">
        <v>498</v>
      </c>
      <c r="P958" s="721" t="s">
        <v>1609</v>
      </c>
      <c r="R958" s="714">
        <v>48.9</v>
      </c>
      <c r="S958" s="714">
        <v>10374</v>
      </c>
    </row>
    <row r="959" spans="1:19">
      <c r="A959" s="721" t="s">
        <v>545</v>
      </c>
      <c r="B959" s="714">
        <v>2008</v>
      </c>
      <c r="D959" s="722" t="s">
        <v>544</v>
      </c>
      <c r="E959" s="722" t="s">
        <v>547</v>
      </c>
      <c r="F959" s="714" t="s">
        <v>705</v>
      </c>
      <c r="G959" s="723" t="s">
        <v>1480</v>
      </c>
      <c r="H959" s="714" t="s">
        <v>1608</v>
      </c>
      <c r="I959" s="714" t="s">
        <v>1484</v>
      </c>
      <c r="J959" s="724">
        <v>12</v>
      </c>
      <c r="K959" s="725">
        <v>7.8445614672235333</v>
      </c>
      <c r="L959" s="725">
        <v>1</v>
      </c>
      <c r="M959" s="726">
        <f t="shared" si="28"/>
        <v>7.8445614672235333</v>
      </c>
      <c r="N959" s="727">
        <f t="shared" si="29"/>
        <v>0.65371345560196115</v>
      </c>
      <c r="O959" s="714" t="s">
        <v>498</v>
      </c>
      <c r="P959" s="721" t="s">
        <v>1609</v>
      </c>
      <c r="R959" s="714">
        <v>48.9</v>
      </c>
      <c r="S959" s="714">
        <v>10374</v>
      </c>
    </row>
    <row r="960" spans="1:19">
      <c r="A960" s="721" t="s">
        <v>545</v>
      </c>
      <c r="B960" s="714">
        <v>2008</v>
      </c>
      <c r="D960" s="722" t="s">
        <v>1610</v>
      </c>
      <c r="E960" s="715" t="s">
        <v>303</v>
      </c>
      <c r="F960" s="714" t="s">
        <v>705</v>
      </c>
      <c r="G960" s="723" t="s">
        <v>1480</v>
      </c>
      <c r="H960" s="714" t="s">
        <v>1608</v>
      </c>
      <c r="I960" s="714" t="s">
        <v>402</v>
      </c>
      <c r="J960" s="724">
        <v>48</v>
      </c>
      <c r="K960" s="725">
        <v>10.305066279280915</v>
      </c>
      <c r="L960" s="725">
        <v>1</v>
      </c>
      <c r="M960" s="726">
        <f t="shared" si="28"/>
        <v>10.305066279280915</v>
      </c>
      <c r="N960" s="727">
        <f t="shared" si="29"/>
        <v>0.21468888081835238</v>
      </c>
      <c r="O960" s="714" t="s">
        <v>498</v>
      </c>
      <c r="P960" s="721" t="s">
        <v>1609</v>
      </c>
      <c r="R960" s="714">
        <v>48.9</v>
      </c>
      <c r="S960" s="714">
        <v>10374</v>
      </c>
    </row>
    <row r="961" spans="1:19">
      <c r="A961" s="721" t="s">
        <v>545</v>
      </c>
      <c r="B961" s="714">
        <v>2008</v>
      </c>
      <c r="D961" s="722" t="s">
        <v>544</v>
      </c>
      <c r="E961" s="722" t="s">
        <v>547</v>
      </c>
      <c r="F961" s="714" t="s">
        <v>705</v>
      </c>
      <c r="G961" s="723" t="s">
        <v>1480</v>
      </c>
      <c r="H961" s="714" t="s">
        <v>1608</v>
      </c>
      <c r="I961" s="714" t="s">
        <v>1484</v>
      </c>
      <c r="J961" s="724">
        <v>12</v>
      </c>
      <c r="K961" s="725">
        <v>6.5752678409297252</v>
      </c>
      <c r="L961" s="725">
        <v>1</v>
      </c>
      <c r="M961" s="726">
        <f t="shared" si="28"/>
        <v>6.5752678409297252</v>
      </c>
      <c r="N961" s="727">
        <f t="shared" si="29"/>
        <v>0.54793898674414376</v>
      </c>
      <c r="O961" s="714" t="s">
        <v>498</v>
      </c>
      <c r="P961" s="721" t="s">
        <v>1609</v>
      </c>
      <c r="R961" s="714">
        <v>48.9</v>
      </c>
      <c r="S961" s="714">
        <v>10374</v>
      </c>
    </row>
    <row r="962" spans="1:19">
      <c r="A962" s="721" t="s">
        <v>545</v>
      </c>
      <c r="B962" s="714">
        <v>2008</v>
      </c>
      <c r="D962" s="722" t="s">
        <v>1611</v>
      </c>
      <c r="E962" s="722" t="s">
        <v>734</v>
      </c>
      <c r="F962" s="714" t="s">
        <v>705</v>
      </c>
      <c r="G962" s="723" t="s">
        <v>1480</v>
      </c>
      <c r="H962" s="714" t="s">
        <v>1608</v>
      </c>
      <c r="I962" s="714" t="s">
        <v>1484</v>
      </c>
      <c r="J962" s="724">
        <v>100</v>
      </c>
      <c r="K962" s="725">
        <v>19.974577810059923</v>
      </c>
      <c r="L962" s="725">
        <v>1</v>
      </c>
      <c r="M962" s="726">
        <f t="shared" si="28"/>
        <v>19.974577810059923</v>
      </c>
      <c r="N962" s="727">
        <f t="shared" si="29"/>
        <v>0.19974577810059924</v>
      </c>
      <c r="O962" s="714" t="s">
        <v>498</v>
      </c>
      <c r="P962" s="721" t="s">
        <v>1609</v>
      </c>
      <c r="R962" s="714">
        <v>48.9</v>
      </c>
      <c r="S962" s="714">
        <v>10374</v>
      </c>
    </row>
    <row r="963" spans="1:19">
      <c r="A963" s="721" t="s">
        <v>545</v>
      </c>
      <c r="B963" s="714">
        <v>2008</v>
      </c>
      <c r="D963" s="722" t="s">
        <v>544</v>
      </c>
      <c r="E963" s="722" t="s">
        <v>547</v>
      </c>
      <c r="F963" s="714" t="s">
        <v>705</v>
      </c>
      <c r="G963" s="723" t="s">
        <v>1480</v>
      </c>
      <c r="H963" s="714" t="s">
        <v>1608</v>
      </c>
      <c r="I963" s="714" t="s">
        <v>1484</v>
      </c>
      <c r="J963" s="724">
        <v>12</v>
      </c>
      <c r="K963" s="725">
        <v>8.0352278917741042</v>
      </c>
      <c r="L963" s="725">
        <v>1</v>
      </c>
      <c r="M963" s="726">
        <f t="shared" si="28"/>
        <v>8.0352278917741042</v>
      </c>
      <c r="N963" s="727">
        <f t="shared" si="29"/>
        <v>0.66960232431450872</v>
      </c>
      <c r="O963" s="714" t="s">
        <v>498</v>
      </c>
      <c r="P963" s="721" t="s">
        <v>1609</v>
      </c>
      <c r="R963" s="714">
        <v>48.9</v>
      </c>
      <c r="S963" s="714">
        <v>10374</v>
      </c>
    </row>
    <row r="964" spans="1:19">
      <c r="A964" s="721" t="s">
        <v>545</v>
      </c>
      <c r="B964" s="714">
        <v>2008</v>
      </c>
      <c r="D964" s="722" t="s">
        <v>544</v>
      </c>
      <c r="E964" s="722" t="s">
        <v>547</v>
      </c>
      <c r="F964" s="714" t="s">
        <v>705</v>
      </c>
      <c r="G964" s="723" t="s">
        <v>1480</v>
      </c>
      <c r="H964" s="714" t="s">
        <v>1608</v>
      </c>
      <c r="I964" s="714" t="s">
        <v>1484</v>
      </c>
      <c r="J964" s="724">
        <v>60</v>
      </c>
      <c r="K964" s="725">
        <v>39.222807336117668</v>
      </c>
      <c r="L964" s="725">
        <v>1</v>
      </c>
      <c r="M964" s="726">
        <f t="shared" ref="M964:M1027" si="30">+K964/L964</f>
        <v>39.222807336117668</v>
      </c>
      <c r="N964" s="727">
        <f t="shared" ref="N964:N1027" si="31">+M964/J964</f>
        <v>0.65371345560196115</v>
      </c>
      <c r="O964" s="714" t="s">
        <v>498</v>
      </c>
      <c r="P964" s="721" t="s">
        <v>1609</v>
      </c>
      <c r="R964" s="714">
        <v>48.9</v>
      </c>
      <c r="S964" s="714">
        <v>10374</v>
      </c>
    </row>
    <row r="965" spans="1:19">
      <c r="A965" s="721" t="s">
        <v>545</v>
      </c>
      <c r="B965" s="714">
        <v>2008</v>
      </c>
      <c r="D965" s="722" t="s">
        <v>1614</v>
      </c>
      <c r="E965" s="722" t="s">
        <v>577</v>
      </c>
      <c r="F965" s="714" t="s">
        <v>705</v>
      </c>
      <c r="G965" s="723" t="s">
        <v>1480</v>
      </c>
      <c r="H965" s="714" t="s">
        <v>1608</v>
      </c>
      <c r="I965" s="714" t="s">
        <v>402</v>
      </c>
      <c r="J965" s="724">
        <v>60</v>
      </c>
      <c r="K965" s="725">
        <v>12.529507899037588</v>
      </c>
      <c r="L965" s="725">
        <v>1</v>
      </c>
      <c r="M965" s="726">
        <f t="shared" si="30"/>
        <v>12.529507899037588</v>
      </c>
      <c r="N965" s="727">
        <f t="shared" si="31"/>
        <v>0.20882513165062647</v>
      </c>
      <c r="O965" s="714" t="s">
        <v>498</v>
      </c>
      <c r="P965" s="721" t="s">
        <v>1609</v>
      </c>
      <c r="R965" s="714">
        <v>48.9</v>
      </c>
      <c r="S965" s="714">
        <v>10374</v>
      </c>
    </row>
    <row r="966" spans="1:19">
      <c r="A966" s="721" t="s">
        <v>545</v>
      </c>
      <c r="B966" s="714">
        <v>2008</v>
      </c>
      <c r="D966" s="722" t="s">
        <v>544</v>
      </c>
      <c r="E966" s="722" t="s">
        <v>547</v>
      </c>
      <c r="F966" s="714" t="s">
        <v>705</v>
      </c>
      <c r="G966" s="723" t="s">
        <v>1480</v>
      </c>
      <c r="H966" s="714" t="s">
        <v>1608</v>
      </c>
      <c r="I966" s="714" t="s">
        <v>1484</v>
      </c>
      <c r="J966" s="724">
        <v>60</v>
      </c>
      <c r="K966" s="725">
        <v>42.609406210277825</v>
      </c>
      <c r="L966" s="725">
        <v>1</v>
      </c>
      <c r="M966" s="726">
        <f t="shared" si="30"/>
        <v>42.609406210277825</v>
      </c>
      <c r="N966" s="727">
        <f t="shared" si="31"/>
        <v>0.71015677017129708</v>
      </c>
      <c r="O966" s="714" t="s">
        <v>498</v>
      </c>
      <c r="P966" s="721" t="s">
        <v>1609</v>
      </c>
      <c r="R966" s="714">
        <v>48.9</v>
      </c>
      <c r="S966" s="714">
        <v>10374</v>
      </c>
    </row>
    <row r="967" spans="1:19">
      <c r="A967" s="721" t="s">
        <v>545</v>
      </c>
      <c r="B967" s="714">
        <v>2008</v>
      </c>
      <c r="D967" s="722" t="s">
        <v>545</v>
      </c>
      <c r="E967" s="722" t="s">
        <v>1486</v>
      </c>
      <c r="F967" s="714" t="s">
        <v>705</v>
      </c>
      <c r="G967" s="723" t="s">
        <v>1480</v>
      </c>
      <c r="H967" s="714" t="s">
        <v>1608</v>
      </c>
      <c r="I967" s="714" t="s">
        <v>1484</v>
      </c>
      <c r="J967" s="724">
        <v>30</v>
      </c>
      <c r="K967" s="725">
        <v>8.8160522970764479</v>
      </c>
      <c r="L967" s="725">
        <v>1</v>
      </c>
      <c r="M967" s="726">
        <f t="shared" si="30"/>
        <v>8.8160522970764479</v>
      </c>
      <c r="N967" s="727">
        <f t="shared" si="31"/>
        <v>0.29386840990254826</v>
      </c>
      <c r="O967" s="714" t="s">
        <v>498</v>
      </c>
      <c r="P967" s="721" t="s">
        <v>1609</v>
      </c>
      <c r="R967" s="714">
        <v>48.9</v>
      </c>
      <c r="S967" s="714">
        <v>10374</v>
      </c>
    </row>
    <row r="968" spans="1:19">
      <c r="A968" s="721" t="s">
        <v>545</v>
      </c>
      <c r="B968" s="714">
        <v>2008</v>
      </c>
      <c r="D968" s="722" t="s">
        <v>544</v>
      </c>
      <c r="E968" s="722" t="s">
        <v>547</v>
      </c>
      <c r="F968" s="714" t="s">
        <v>705</v>
      </c>
      <c r="G968" s="723" t="s">
        <v>1480</v>
      </c>
      <c r="H968" s="714" t="s">
        <v>1608</v>
      </c>
      <c r="I968" s="714" t="s">
        <v>1484</v>
      </c>
      <c r="J968" s="724">
        <v>60</v>
      </c>
      <c r="K968" s="725">
        <v>37.806428182313418</v>
      </c>
      <c r="L968" s="725">
        <v>1</v>
      </c>
      <c r="M968" s="726">
        <f t="shared" si="30"/>
        <v>37.806428182313418</v>
      </c>
      <c r="N968" s="727">
        <f t="shared" si="31"/>
        <v>0.63010713637189031</v>
      </c>
      <c r="O968" s="714" t="s">
        <v>498</v>
      </c>
      <c r="P968" s="721" t="s">
        <v>1609</v>
      </c>
      <c r="R968" s="714">
        <v>48.9</v>
      </c>
      <c r="S968" s="714">
        <v>10374</v>
      </c>
    </row>
    <row r="969" spans="1:19">
      <c r="A969" s="721" t="s">
        <v>545</v>
      </c>
      <c r="B969" s="714">
        <v>2008</v>
      </c>
      <c r="D969" s="722" t="s">
        <v>1610</v>
      </c>
      <c r="E969" s="715" t="s">
        <v>303</v>
      </c>
      <c r="F969" s="714" t="s">
        <v>705</v>
      </c>
      <c r="G969" s="723" t="s">
        <v>1480</v>
      </c>
      <c r="H969" s="714" t="s">
        <v>1608</v>
      </c>
      <c r="I969" s="714" t="s">
        <v>402</v>
      </c>
      <c r="J969" s="724">
        <v>48</v>
      </c>
      <c r="K969" s="725">
        <v>10.459415289631377</v>
      </c>
      <c r="L969" s="725">
        <v>1</v>
      </c>
      <c r="M969" s="726">
        <f t="shared" si="30"/>
        <v>10.459415289631377</v>
      </c>
      <c r="N969" s="727">
        <f t="shared" si="31"/>
        <v>0.21790448520065367</v>
      </c>
      <c r="O969" s="714" t="s">
        <v>498</v>
      </c>
      <c r="P969" s="721" t="s">
        <v>1609</v>
      </c>
      <c r="R969" s="714">
        <v>48.9</v>
      </c>
      <c r="S969" s="714">
        <v>10374</v>
      </c>
    </row>
    <row r="970" spans="1:19">
      <c r="A970" s="721" t="s">
        <v>545</v>
      </c>
      <c r="B970" s="714">
        <v>2008</v>
      </c>
      <c r="D970" s="722" t="s">
        <v>544</v>
      </c>
      <c r="E970" s="722" t="s">
        <v>547</v>
      </c>
      <c r="F970" s="714" t="s">
        <v>705</v>
      </c>
      <c r="G970" s="723" t="s">
        <v>1480</v>
      </c>
      <c r="H970" s="714" t="s">
        <v>1608</v>
      </c>
      <c r="I970" s="714" t="s">
        <v>1484</v>
      </c>
      <c r="J970" s="724">
        <v>60</v>
      </c>
      <c r="K970" s="725">
        <v>32.95805338659887</v>
      </c>
      <c r="L970" s="725">
        <v>1</v>
      </c>
      <c r="M970" s="726">
        <f t="shared" si="30"/>
        <v>32.95805338659887</v>
      </c>
      <c r="N970" s="727">
        <f t="shared" si="31"/>
        <v>0.54930088977664782</v>
      </c>
      <c r="O970" s="714" t="s">
        <v>498</v>
      </c>
      <c r="P970" s="721" t="s">
        <v>1609</v>
      </c>
      <c r="R970" s="714">
        <v>48.9</v>
      </c>
      <c r="S970" s="714">
        <v>10374</v>
      </c>
    </row>
    <row r="971" spans="1:19">
      <c r="A971" s="721" t="s">
        <v>545</v>
      </c>
      <c r="B971" s="714">
        <v>2008</v>
      </c>
      <c r="D971" s="722" t="s">
        <v>1610</v>
      </c>
      <c r="E971" s="715" t="s">
        <v>303</v>
      </c>
      <c r="F971" s="714" t="s">
        <v>705</v>
      </c>
      <c r="G971" s="723" t="s">
        <v>1480</v>
      </c>
      <c r="H971" s="714" t="s">
        <v>1608</v>
      </c>
      <c r="I971" s="714" t="s">
        <v>402</v>
      </c>
      <c r="J971" s="724">
        <v>48</v>
      </c>
      <c r="K971" s="725">
        <v>8.5527510441256567</v>
      </c>
      <c r="L971" s="725">
        <v>1</v>
      </c>
      <c r="M971" s="726">
        <f t="shared" si="30"/>
        <v>8.5527510441256567</v>
      </c>
      <c r="N971" s="727">
        <f t="shared" si="31"/>
        <v>0.1781823134192845</v>
      </c>
      <c r="O971" s="714" t="s">
        <v>498</v>
      </c>
      <c r="P971" s="721" t="s">
        <v>1609</v>
      </c>
      <c r="R971" s="714">
        <v>48.9</v>
      </c>
      <c r="S971" s="714">
        <v>10374</v>
      </c>
    </row>
    <row r="972" spans="1:19">
      <c r="A972" s="721" t="s">
        <v>545</v>
      </c>
      <c r="B972" s="714">
        <v>2008</v>
      </c>
      <c r="D972" s="722" t="s">
        <v>544</v>
      </c>
      <c r="E972" s="722" t="s">
        <v>547</v>
      </c>
      <c r="F972" s="714" t="s">
        <v>705</v>
      </c>
      <c r="G972" s="723" t="s">
        <v>1480</v>
      </c>
      <c r="H972" s="714" t="s">
        <v>1608</v>
      </c>
      <c r="I972" s="714" t="s">
        <v>1484</v>
      </c>
      <c r="J972" s="724">
        <v>12</v>
      </c>
      <c r="K972" s="725">
        <v>6.9511530779008526</v>
      </c>
      <c r="L972" s="725">
        <v>1</v>
      </c>
      <c r="M972" s="726">
        <f t="shared" si="30"/>
        <v>6.9511530779008526</v>
      </c>
      <c r="N972" s="727">
        <f t="shared" si="31"/>
        <v>0.57926275649173775</v>
      </c>
      <c r="O972" s="714" t="s">
        <v>498</v>
      </c>
      <c r="P972" s="721" t="s">
        <v>1609</v>
      </c>
      <c r="R972" s="714">
        <v>48.9</v>
      </c>
      <c r="S972" s="714">
        <v>10374</v>
      </c>
    </row>
    <row r="973" spans="1:19">
      <c r="A973" s="721" t="s">
        <v>545</v>
      </c>
      <c r="B973" s="714">
        <v>2008</v>
      </c>
      <c r="D973" s="722" t="s">
        <v>545</v>
      </c>
      <c r="E973" s="722" t="s">
        <v>1486</v>
      </c>
      <c r="F973" s="714" t="s">
        <v>705</v>
      </c>
      <c r="G973" s="723" t="s">
        <v>1480</v>
      </c>
      <c r="H973" s="714" t="s">
        <v>1608</v>
      </c>
      <c r="I973" s="714" t="s">
        <v>1484</v>
      </c>
      <c r="J973" s="724">
        <v>30</v>
      </c>
      <c r="K973" s="725">
        <v>8.0243326675140718</v>
      </c>
      <c r="L973" s="725">
        <v>1</v>
      </c>
      <c r="M973" s="726">
        <f t="shared" si="30"/>
        <v>8.0243326675140718</v>
      </c>
      <c r="N973" s="727">
        <f t="shared" si="31"/>
        <v>0.26747775558380238</v>
      </c>
      <c r="O973" s="714" t="s">
        <v>498</v>
      </c>
      <c r="P973" s="721" t="s">
        <v>1609</v>
      </c>
      <c r="R973" s="714">
        <v>48.9</v>
      </c>
      <c r="S973" s="714">
        <v>10374</v>
      </c>
    </row>
    <row r="974" spans="1:19">
      <c r="A974" s="721" t="s">
        <v>545</v>
      </c>
      <c r="B974" s="714">
        <v>2008</v>
      </c>
      <c r="D974" s="722" t="s">
        <v>545</v>
      </c>
      <c r="E974" s="722" t="s">
        <v>1486</v>
      </c>
      <c r="F974" s="714" t="s">
        <v>705</v>
      </c>
      <c r="G974" s="723" t="s">
        <v>1480</v>
      </c>
      <c r="H974" s="714" t="s">
        <v>1608</v>
      </c>
      <c r="I974" s="714" t="s">
        <v>1484</v>
      </c>
      <c r="J974" s="724">
        <v>30</v>
      </c>
      <c r="K974" s="725">
        <v>11.50717268930452</v>
      </c>
      <c r="L974" s="725">
        <v>1</v>
      </c>
      <c r="M974" s="726">
        <f t="shared" si="30"/>
        <v>11.50717268930452</v>
      </c>
      <c r="N974" s="727">
        <f t="shared" si="31"/>
        <v>0.38357242297681732</v>
      </c>
      <c r="O974" s="714" t="s">
        <v>498</v>
      </c>
      <c r="P974" s="721" t="s">
        <v>1609</v>
      </c>
      <c r="R974" s="714">
        <v>48.9</v>
      </c>
      <c r="S974" s="714">
        <v>10374</v>
      </c>
    </row>
    <row r="975" spans="1:19">
      <c r="A975" s="721" t="s">
        <v>545</v>
      </c>
      <c r="B975" s="714">
        <v>2008</v>
      </c>
      <c r="D975" s="722" t="s">
        <v>544</v>
      </c>
      <c r="E975" s="722" t="s">
        <v>547</v>
      </c>
      <c r="F975" s="714" t="s">
        <v>705</v>
      </c>
      <c r="G975" s="723" t="s">
        <v>1480</v>
      </c>
      <c r="H975" s="714" t="s">
        <v>1608</v>
      </c>
      <c r="I975" s="714" t="s">
        <v>1484</v>
      </c>
      <c r="J975" s="724">
        <v>12</v>
      </c>
      <c r="K975" s="725">
        <v>8.173234065734519</v>
      </c>
      <c r="L975" s="725">
        <v>1</v>
      </c>
      <c r="M975" s="726">
        <f t="shared" si="30"/>
        <v>8.173234065734519</v>
      </c>
      <c r="N975" s="727">
        <f t="shared" si="31"/>
        <v>0.68110283881120992</v>
      </c>
      <c r="O975" s="714" t="s">
        <v>498</v>
      </c>
      <c r="P975" s="721" t="s">
        <v>1609</v>
      </c>
      <c r="R975" s="714">
        <v>48.9</v>
      </c>
      <c r="S975" s="714">
        <v>10374</v>
      </c>
    </row>
    <row r="976" spans="1:19">
      <c r="A976" s="721" t="s">
        <v>545</v>
      </c>
      <c r="B976" s="714">
        <v>2008</v>
      </c>
      <c r="D976" s="722" t="s">
        <v>1614</v>
      </c>
      <c r="E976" s="722" t="s">
        <v>577</v>
      </c>
      <c r="F976" s="714" t="s">
        <v>705</v>
      </c>
      <c r="G976" s="723" t="s">
        <v>1480</v>
      </c>
      <c r="H976" s="714" t="s">
        <v>1608</v>
      </c>
      <c r="I976" s="714" t="s">
        <v>402</v>
      </c>
      <c r="J976" s="724">
        <v>12</v>
      </c>
      <c r="K976" s="725">
        <v>3.7261666969311782</v>
      </c>
      <c r="L976" s="725">
        <v>1</v>
      </c>
      <c r="M976" s="726">
        <f t="shared" si="30"/>
        <v>3.7261666969311782</v>
      </c>
      <c r="N976" s="727">
        <f t="shared" si="31"/>
        <v>0.3105138914109315</v>
      </c>
      <c r="O976" s="714" t="s">
        <v>498</v>
      </c>
      <c r="P976" s="721" t="s">
        <v>1609</v>
      </c>
      <c r="R976" s="714">
        <v>48.9</v>
      </c>
      <c r="S976" s="714">
        <v>10374</v>
      </c>
    </row>
    <row r="977" spans="1:19">
      <c r="A977" s="721" t="s">
        <v>545</v>
      </c>
      <c r="B977" s="714">
        <v>2008</v>
      </c>
      <c r="D977" s="722" t="s">
        <v>544</v>
      </c>
      <c r="E977" s="722" t="s">
        <v>547</v>
      </c>
      <c r="F977" s="714" t="s">
        <v>705</v>
      </c>
      <c r="G977" s="723" t="s">
        <v>1480</v>
      </c>
      <c r="H977" s="714" t="s">
        <v>1608</v>
      </c>
      <c r="I977" s="714" t="s">
        <v>1484</v>
      </c>
      <c r="J977" s="724">
        <v>60</v>
      </c>
      <c r="K977" s="725">
        <v>33.59360813510078</v>
      </c>
      <c r="L977" s="725">
        <v>1</v>
      </c>
      <c r="M977" s="726">
        <f t="shared" si="30"/>
        <v>33.59360813510078</v>
      </c>
      <c r="N977" s="727">
        <f t="shared" si="31"/>
        <v>0.55989346891834635</v>
      </c>
      <c r="O977" s="714" t="s">
        <v>498</v>
      </c>
      <c r="P977" s="721" t="s">
        <v>1609</v>
      </c>
      <c r="R977" s="714">
        <v>48.9</v>
      </c>
      <c r="S977" s="714">
        <v>10374</v>
      </c>
    </row>
    <row r="978" spans="1:19">
      <c r="A978" s="721" t="s">
        <v>545</v>
      </c>
      <c r="B978" s="714">
        <v>2008</v>
      </c>
      <c r="D978" s="722" t="s">
        <v>1611</v>
      </c>
      <c r="E978" s="722" t="s">
        <v>734</v>
      </c>
      <c r="F978" s="714" t="s">
        <v>705</v>
      </c>
      <c r="G978" s="723" t="s">
        <v>1480</v>
      </c>
      <c r="H978" s="714" t="s">
        <v>1608</v>
      </c>
      <c r="I978" s="714" t="s">
        <v>1484</v>
      </c>
      <c r="J978" s="724">
        <v>100</v>
      </c>
      <c r="K978" s="725">
        <v>21.563464681314688</v>
      </c>
      <c r="L978" s="725">
        <v>1</v>
      </c>
      <c r="M978" s="726">
        <f t="shared" si="30"/>
        <v>21.563464681314688</v>
      </c>
      <c r="N978" s="727">
        <f t="shared" si="31"/>
        <v>0.21563464681314687</v>
      </c>
      <c r="O978" s="714" t="s">
        <v>498</v>
      </c>
      <c r="P978" s="721" t="s">
        <v>1609</v>
      </c>
      <c r="R978" s="714">
        <v>48.9</v>
      </c>
      <c r="S978" s="714">
        <v>10374</v>
      </c>
    </row>
    <row r="979" spans="1:19">
      <c r="A979" s="721" t="s">
        <v>545</v>
      </c>
      <c r="B979" s="714">
        <v>2008</v>
      </c>
      <c r="D979" s="722" t="s">
        <v>544</v>
      </c>
      <c r="E979" s="722" t="s">
        <v>547</v>
      </c>
      <c r="F979" s="714" t="s">
        <v>705</v>
      </c>
      <c r="G979" s="723" t="s">
        <v>1480</v>
      </c>
      <c r="H979" s="714" t="s">
        <v>1608</v>
      </c>
      <c r="I979" s="714" t="s">
        <v>1484</v>
      </c>
      <c r="J979" s="724">
        <v>4</v>
      </c>
      <c r="K979" s="725">
        <v>2.106410023606319</v>
      </c>
      <c r="L979" s="725">
        <v>1</v>
      </c>
      <c r="M979" s="726">
        <f t="shared" si="30"/>
        <v>2.106410023606319</v>
      </c>
      <c r="N979" s="727">
        <f t="shared" si="31"/>
        <v>0.52660250590157975</v>
      </c>
      <c r="O979" s="714" t="s">
        <v>498</v>
      </c>
      <c r="P979" s="721" t="s">
        <v>1609</v>
      </c>
      <c r="R979" s="714">
        <v>48.9</v>
      </c>
      <c r="S979" s="714">
        <v>10374</v>
      </c>
    </row>
    <row r="980" spans="1:19">
      <c r="A980" s="721" t="s">
        <v>545</v>
      </c>
      <c r="B980" s="714">
        <v>2008</v>
      </c>
      <c r="D980" s="722" t="s">
        <v>1611</v>
      </c>
      <c r="E980" s="722" t="s">
        <v>734</v>
      </c>
      <c r="F980" s="714" t="s">
        <v>705</v>
      </c>
      <c r="G980" s="723" t="s">
        <v>1480</v>
      </c>
      <c r="H980" s="714" t="s">
        <v>1608</v>
      </c>
      <c r="I980" s="714" t="s">
        <v>1484</v>
      </c>
      <c r="J980" s="724">
        <v>100</v>
      </c>
      <c r="K980" s="725">
        <v>21.790448520065368</v>
      </c>
      <c r="L980" s="725">
        <v>1</v>
      </c>
      <c r="M980" s="726">
        <f t="shared" si="30"/>
        <v>21.790448520065368</v>
      </c>
      <c r="N980" s="727">
        <f t="shared" si="31"/>
        <v>0.21790448520065367</v>
      </c>
      <c r="O980" s="714" t="s">
        <v>498</v>
      </c>
      <c r="P980" s="721" t="s">
        <v>1609</v>
      </c>
      <c r="R980" s="714">
        <v>48.9</v>
      </c>
      <c r="S980" s="714">
        <v>10374</v>
      </c>
    </row>
    <row r="981" spans="1:19">
      <c r="A981" s="721" t="s">
        <v>545</v>
      </c>
      <c r="B981" s="714">
        <v>2008</v>
      </c>
      <c r="D981" s="722" t="s">
        <v>544</v>
      </c>
      <c r="E981" s="722" t="s">
        <v>547</v>
      </c>
      <c r="F981" s="714" t="s">
        <v>705</v>
      </c>
      <c r="G981" s="723" t="s">
        <v>1480</v>
      </c>
      <c r="H981" s="714" t="s">
        <v>1608</v>
      </c>
      <c r="I981" s="714" t="s">
        <v>1484</v>
      </c>
      <c r="J981" s="724">
        <v>60</v>
      </c>
      <c r="K981" s="725">
        <v>34.919193753404755</v>
      </c>
      <c r="L981" s="725">
        <v>1</v>
      </c>
      <c r="M981" s="726">
        <f t="shared" si="30"/>
        <v>34.919193753404755</v>
      </c>
      <c r="N981" s="727">
        <f t="shared" si="31"/>
        <v>0.58198656255674597</v>
      </c>
      <c r="O981" s="714" t="s">
        <v>498</v>
      </c>
      <c r="P981" s="721" t="s">
        <v>1609</v>
      </c>
      <c r="R981" s="714">
        <v>48.9</v>
      </c>
      <c r="S981" s="714">
        <v>10374</v>
      </c>
    </row>
    <row r="982" spans="1:19">
      <c r="A982" s="721" t="s">
        <v>545</v>
      </c>
      <c r="B982" s="714">
        <v>2008</v>
      </c>
      <c r="D982" s="722" t="s">
        <v>1610</v>
      </c>
      <c r="E982" s="722" t="s">
        <v>303</v>
      </c>
      <c r="F982" s="714" t="s">
        <v>705</v>
      </c>
      <c r="G982" s="723" t="s">
        <v>1480</v>
      </c>
      <c r="H982" s="714" t="s">
        <v>1608</v>
      </c>
      <c r="I982" s="714" t="s">
        <v>402</v>
      </c>
      <c r="J982" s="724">
        <v>48</v>
      </c>
      <c r="K982" s="725">
        <v>8.8614490648265836</v>
      </c>
      <c r="L982" s="725">
        <v>1</v>
      </c>
      <c r="M982" s="726">
        <f t="shared" si="30"/>
        <v>8.8614490648265836</v>
      </c>
      <c r="N982" s="727">
        <f t="shared" si="31"/>
        <v>0.18461352218388716</v>
      </c>
      <c r="O982" s="714" t="s">
        <v>498</v>
      </c>
      <c r="P982" s="721" t="s">
        <v>1609</v>
      </c>
      <c r="R982" s="714">
        <v>48.9</v>
      </c>
      <c r="S982" s="714">
        <v>10374</v>
      </c>
    </row>
    <row r="983" spans="1:19">
      <c r="A983" s="721" t="s">
        <v>545</v>
      </c>
      <c r="B983" s="714">
        <v>2008</v>
      </c>
      <c r="D983" s="722" t="s">
        <v>544</v>
      </c>
      <c r="E983" s="722" t="s">
        <v>547</v>
      </c>
      <c r="F983" s="714" t="s">
        <v>705</v>
      </c>
      <c r="G983" s="723" t="s">
        <v>1480</v>
      </c>
      <c r="H983" s="714" t="s">
        <v>1608</v>
      </c>
      <c r="I983" s="714" t="s">
        <v>1484</v>
      </c>
      <c r="J983" s="724">
        <v>60</v>
      </c>
      <c r="K983" s="725">
        <v>38.242237152714722</v>
      </c>
      <c r="L983" s="725">
        <v>1</v>
      </c>
      <c r="M983" s="726">
        <f t="shared" si="30"/>
        <v>38.242237152714722</v>
      </c>
      <c r="N983" s="727">
        <f t="shared" si="31"/>
        <v>0.63737061921191207</v>
      </c>
      <c r="O983" s="714" t="s">
        <v>498</v>
      </c>
      <c r="P983" s="721" t="s">
        <v>1609</v>
      </c>
      <c r="R983" s="714">
        <v>48.9</v>
      </c>
      <c r="S983" s="714">
        <v>10374</v>
      </c>
    </row>
    <row r="984" spans="1:19">
      <c r="A984" s="721" t="s">
        <v>545</v>
      </c>
      <c r="B984" s="714">
        <v>2008</v>
      </c>
      <c r="D984" s="722" t="s">
        <v>1614</v>
      </c>
      <c r="E984" s="722" t="s">
        <v>577</v>
      </c>
      <c r="F984" s="714" t="s">
        <v>705</v>
      </c>
      <c r="G984" s="723" t="s">
        <v>1480</v>
      </c>
      <c r="H984" s="714" t="s">
        <v>1608</v>
      </c>
      <c r="I984" s="714" t="s">
        <v>402</v>
      </c>
      <c r="J984" s="724">
        <v>60</v>
      </c>
      <c r="K984" s="725">
        <v>12.711094970038133</v>
      </c>
      <c r="L984" s="725">
        <v>1</v>
      </c>
      <c r="M984" s="726">
        <f t="shared" si="30"/>
        <v>12.711094970038133</v>
      </c>
      <c r="N984" s="727">
        <f t="shared" si="31"/>
        <v>0.21185158283396888</v>
      </c>
      <c r="O984" s="714" t="s">
        <v>498</v>
      </c>
      <c r="P984" s="721" t="s">
        <v>1609</v>
      </c>
      <c r="R984" s="714">
        <v>48.9</v>
      </c>
      <c r="S984" s="714">
        <v>10374</v>
      </c>
    </row>
    <row r="985" spans="1:19">
      <c r="A985" s="721" t="s">
        <v>545</v>
      </c>
      <c r="B985" s="714">
        <v>2008</v>
      </c>
      <c r="D985" s="722" t="s">
        <v>544</v>
      </c>
      <c r="E985" s="722" t="s">
        <v>547</v>
      </c>
      <c r="F985" s="714" t="s">
        <v>705</v>
      </c>
      <c r="G985" s="723" t="s">
        <v>1480</v>
      </c>
      <c r="H985" s="714" t="s">
        <v>1608</v>
      </c>
      <c r="I985" s="714" t="s">
        <v>1484</v>
      </c>
      <c r="J985" s="724">
        <v>12</v>
      </c>
      <c r="K985" s="725">
        <v>7.4178318503722531</v>
      </c>
      <c r="L985" s="725">
        <v>1</v>
      </c>
      <c r="M985" s="726">
        <f t="shared" si="30"/>
        <v>7.4178318503722531</v>
      </c>
      <c r="N985" s="727">
        <f t="shared" si="31"/>
        <v>0.61815265419768772</v>
      </c>
      <c r="O985" s="714" t="s">
        <v>498</v>
      </c>
      <c r="P985" s="721" t="s">
        <v>1609</v>
      </c>
      <c r="R985" s="714">
        <v>48.9</v>
      </c>
      <c r="S985" s="714">
        <v>10374</v>
      </c>
    </row>
    <row r="986" spans="1:19">
      <c r="A986" s="721" t="s">
        <v>545</v>
      </c>
      <c r="B986" s="714">
        <v>2008</v>
      </c>
      <c r="D986" s="722" t="s">
        <v>545</v>
      </c>
      <c r="E986" s="722" t="s">
        <v>1486</v>
      </c>
      <c r="F986" s="714" t="s">
        <v>705</v>
      </c>
      <c r="G986" s="723" t="s">
        <v>1480</v>
      </c>
      <c r="H986" s="714" t="s">
        <v>1608</v>
      </c>
      <c r="I986" s="714" t="s">
        <v>1484</v>
      </c>
      <c r="J986" s="724">
        <v>10</v>
      </c>
      <c r="K986" s="725">
        <v>2.3606319230070816</v>
      </c>
      <c r="L986" s="725">
        <v>1</v>
      </c>
      <c r="M986" s="726">
        <f t="shared" si="30"/>
        <v>2.3606319230070816</v>
      </c>
      <c r="N986" s="727">
        <f t="shared" si="31"/>
        <v>0.23606319230070816</v>
      </c>
      <c r="O986" s="714" t="s">
        <v>498</v>
      </c>
      <c r="P986" s="721" t="s">
        <v>1609</v>
      </c>
      <c r="R986" s="714">
        <v>48.9</v>
      </c>
      <c r="S986" s="714">
        <v>10374</v>
      </c>
    </row>
    <row r="987" spans="1:19">
      <c r="A987" s="721" t="s">
        <v>545</v>
      </c>
      <c r="B987" s="714">
        <v>2008</v>
      </c>
      <c r="D987" s="722" t="s">
        <v>544</v>
      </c>
      <c r="E987" s="722" t="s">
        <v>547</v>
      </c>
      <c r="F987" s="714" t="s">
        <v>705</v>
      </c>
      <c r="G987" s="723" t="s">
        <v>1480</v>
      </c>
      <c r="H987" s="714" t="s">
        <v>1608</v>
      </c>
      <c r="I987" s="714" t="s">
        <v>1484</v>
      </c>
      <c r="J987" s="724">
        <v>4</v>
      </c>
      <c r="K987" s="725">
        <v>2.3515525694570543</v>
      </c>
      <c r="L987" s="725">
        <v>1</v>
      </c>
      <c r="M987" s="726">
        <f t="shared" si="30"/>
        <v>2.3515525694570543</v>
      </c>
      <c r="N987" s="727">
        <f t="shared" si="31"/>
        <v>0.58788814236426357</v>
      </c>
      <c r="O987" s="714" t="s">
        <v>498</v>
      </c>
      <c r="P987" s="721" t="s">
        <v>1609</v>
      </c>
      <c r="R987" s="714">
        <v>48.9</v>
      </c>
      <c r="S987" s="714">
        <v>10374</v>
      </c>
    </row>
    <row r="988" spans="1:19">
      <c r="A988" s="721" t="s">
        <v>545</v>
      </c>
      <c r="B988" s="714">
        <v>2008</v>
      </c>
      <c r="D988" s="722" t="s">
        <v>545</v>
      </c>
      <c r="E988" s="722" t="s">
        <v>1488</v>
      </c>
      <c r="F988" s="714" t="s">
        <v>705</v>
      </c>
      <c r="G988" s="723" t="s">
        <v>1480</v>
      </c>
      <c r="H988" s="714" t="s">
        <v>1608</v>
      </c>
      <c r="I988" s="714" t="s">
        <v>1484</v>
      </c>
      <c r="J988" s="724">
        <v>1</v>
      </c>
      <c r="K988" s="725">
        <v>0.57199927365171599</v>
      </c>
      <c r="L988" s="725">
        <v>1</v>
      </c>
      <c r="M988" s="726">
        <f t="shared" si="30"/>
        <v>0.57199927365171599</v>
      </c>
      <c r="N988" s="727">
        <f t="shared" si="31"/>
        <v>0.57199927365171599</v>
      </c>
      <c r="O988" s="714" t="s">
        <v>498</v>
      </c>
      <c r="P988" s="721" t="s">
        <v>1609</v>
      </c>
      <c r="R988" s="714">
        <v>48.9</v>
      </c>
      <c r="S988" s="714">
        <v>10374</v>
      </c>
    </row>
    <row r="989" spans="1:19">
      <c r="A989" s="721" t="s">
        <v>545</v>
      </c>
      <c r="B989" s="714">
        <v>2008</v>
      </c>
      <c r="D989" s="722" t="s">
        <v>544</v>
      </c>
      <c r="E989" s="722" t="s">
        <v>547</v>
      </c>
      <c r="F989" s="714" t="s">
        <v>705</v>
      </c>
      <c r="G989" s="723" t="s">
        <v>1480</v>
      </c>
      <c r="H989" s="714" t="s">
        <v>1608</v>
      </c>
      <c r="I989" s="714" t="s">
        <v>1484</v>
      </c>
      <c r="J989" s="724">
        <v>12</v>
      </c>
      <c r="K989" s="725">
        <v>6.8476484474305428</v>
      </c>
      <c r="L989" s="725">
        <v>1</v>
      </c>
      <c r="M989" s="726">
        <f t="shared" si="30"/>
        <v>6.8476484474305428</v>
      </c>
      <c r="N989" s="727">
        <f t="shared" si="31"/>
        <v>0.57063737061921194</v>
      </c>
      <c r="O989" s="714" t="s">
        <v>498</v>
      </c>
      <c r="P989" s="721" t="s">
        <v>1609</v>
      </c>
      <c r="R989" s="714">
        <v>48.9</v>
      </c>
      <c r="S989" s="714">
        <v>10374</v>
      </c>
    </row>
    <row r="990" spans="1:19">
      <c r="A990" s="721" t="s">
        <v>545</v>
      </c>
      <c r="B990" s="714">
        <v>2008</v>
      </c>
      <c r="D990" s="722" t="s">
        <v>545</v>
      </c>
      <c r="E990" s="722" t="s">
        <v>734</v>
      </c>
      <c r="F990" s="714" t="s">
        <v>705</v>
      </c>
      <c r="G990" s="723" t="s">
        <v>1480</v>
      </c>
      <c r="H990" s="714" t="s">
        <v>1608</v>
      </c>
      <c r="I990" s="714" t="s">
        <v>1484</v>
      </c>
      <c r="J990" s="724">
        <v>100</v>
      </c>
      <c r="K990" s="725">
        <v>20.826221173052478</v>
      </c>
      <c r="L990" s="725">
        <v>1</v>
      </c>
      <c r="M990" s="726">
        <f t="shared" si="30"/>
        <v>20.826221173052478</v>
      </c>
      <c r="N990" s="727">
        <f t="shared" si="31"/>
        <v>0.20826221173052478</v>
      </c>
      <c r="O990" s="714" t="s">
        <v>498</v>
      </c>
      <c r="P990" s="721" t="s">
        <v>1609</v>
      </c>
      <c r="R990" s="714">
        <v>48.9</v>
      </c>
      <c r="S990" s="714">
        <v>10374</v>
      </c>
    </row>
    <row r="991" spans="1:19">
      <c r="A991" s="721" t="s">
        <v>545</v>
      </c>
      <c r="B991" s="714">
        <v>2008</v>
      </c>
      <c r="D991" s="722" t="s">
        <v>544</v>
      </c>
      <c r="E991" s="722" t="s">
        <v>547</v>
      </c>
      <c r="F991" s="714" t="s">
        <v>705</v>
      </c>
      <c r="G991" s="723" t="s">
        <v>1480</v>
      </c>
      <c r="H991" s="714" t="s">
        <v>1608</v>
      </c>
      <c r="I991" s="714" t="s">
        <v>1484</v>
      </c>
      <c r="J991" s="724">
        <v>12</v>
      </c>
      <c r="K991" s="725">
        <v>8.173234065734519</v>
      </c>
      <c r="L991" s="725">
        <v>1</v>
      </c>
      <c r="M991" s="726">
        <f t="shared" si="30"/>
        <v>8.173234065734519</v>
      </c>
      <c r="N991" s="727">
        <f t="shared" si="31"/>
        <v>0.68110283881120992</v>
      </c>
      <c r="O991" s="714" t="s">
        <v>498</v>
      </c>
      <c r="P991" s="721" t="s">
        <v>1609</v>
      </c>
      <c r="R991" s="714">
        <v>48.9</v>
      </c>
      <c r="S991" s="714">
        <v>10374</v>
      </c>
    </row>
    <row r="992" spans="1:19">
      <c r="A992" s="721" t="s">
        <v>545</v>
      </c>
      <c r="B992" s="714">
        <v>2008</v>
      </c>
      <c r="D992" s="722" t="s">
        <v>545</v>
      </c>
      <c r="E992" s="722" t="s">
        <v>734</v>
      </c>
      <c r="F992" s="714" t="s">
        <v>705</v>
      </c>
      <c r="G992" s="723" t="s">
        <v>1480</v>
      </c>
      <c r="H992" s="714" t="s">
        <v>1608</v>
      </c>
      <c r="I992" s="714" t="s">
        <v>1484</v>
      </c>
      <c r="J992" s="724">
        <v>100</v>
      </c>
      <c r="K992" s="725">
        <v>25.284183766115852</v>
      </c>
      <c r="L992" s="725">
        <v>1</v>
      </c>
      <c r="M992" s="726">
        <f t="shared" si="30"/>
        <v>25.284183766115852</v>
      </c>
      <c r="N992" s="727">
        <f t="shared" si="31"/>
        <v>0.25284183766115853</v>
      </c>
      <c r="O992" s="714" t="s">
        <v>498</v>
      </c>
      <c r="P992" s="721" t="s">
        <v>1609</v>
      </c>
      <c r="R992" s="714">
        <v>48.9</v>
      </c>
      <c r="S992" s="714">
        <v>10374</v>
      </c>
    </row>
    <row r="993" spans="1:19">
      <c r="A993" s="721" t="s">
        <v>545</v>
      </c>
      <c r="B993" s="714">
        <v>2008</v>
      </c>
      <c r="D993" s="722" t="s">
        <v>544</v>
      </c>
      <c r="E993" s="722" t="s">
        <v>547</v>
      </c>
      <c r="F993" s="714" t="s">
        <v>705</v>
      </c>
      <c r="G993" s="723" t="s">
        <v>1480</v>
      </c>
      <c r="H993" s="714" t="s">
        <v>1608</v>
      </c>
      <c r="I993" s="714" t="s">
        <v>1484</v>
      </c>
      <c r="J993" s="724">
        <v>12</v>
      </c>
      <c r="K993" s="725">
        <v>8.173234065734519</v>
      </c>
      <c r="L993" s="725">
        <v>1</v>
      </c>
      <c r="M993" s="726">
        <f t="shared" si="30"/>
        <v>8.173234065734519</v>
      </c>
      <c r="N993" s="727">
        <f t="shared" si="31"/>
        <v>0.68110283881120992</v>
      </c>
      <c r="O993" s="714" t="s">
        <v>498</v>
      </c>
      <c r="P993" s="721" t="s">
        <v>1609</v>
      </c>
      <c r="R993" s="714">
        <v>48.9</v>
      </c>
      <c r="S993" s="714">
        <v>10374</v>
      </c>
    </row>
    <row r="994" spans="1:19">
      <c r="A994" s="721" t="s">
        <v>545</v>
      </c>
      <c r="B994" s="714">
        <v>2008</v>
      </c>
      <c r="D994" s="722" t="s">
        <v>1614</v>
      </c>
      <c r="E994" s="722" t="s">
        <v>577</v>
      </c>
      <c r="F994" s="714" t="s">
        <v>705</v>
      </c>
      <c r="G994" s="723" t="s">
        <v>1480</v>
      </c>
      <c r="H994" s="714" t="s">
        <v>1608</v>
      </c>
      <c r="I994" s="714" t="s">
        <v>402</v>
      </c>
      <c r="J994" s="724">
        <v>12</v>
      </c>
      <c r="K994" s="725">
        <v>3.7261666969311782</v>
      </c>
      <c r="L994" s="725">
        <v>1</v>
      </c>
      <c r="M994" s="726">
        <f t="shared" si="30"/>
        <v>3.7261666969311782</v>
      </c>
      <c r="N994" s="727">
        <f t="shared" si="31"/>
        <v>0.3105138914109315</v>
      </c>
      <c r="O994" s="714" t="s">
        <v>498</v>
      </c>
      <c r="P994" s="721" t="s">
        <v>1609</v>
      </c>
      <c r="R994" s="714">
        <v>48.9</v>
      </c>
      <c r="S994" s="714">
        <v>10374</v>
      </c>
    </row>
    <row r="995" spans="1:19">
      <c r="A995" s="721" t="s">
        <v>545</v>
      </c>
      <c r="B995" s="714">
        <v>2008</v>
      </c>
      <c r="D995" s="722" t="s">
        <v>1614</v>
      </c>
      <c r="E995" s="722" t="s">
        <v>577</v>
      </c>
      <c r="F995" s="714" t="s">
        <v>705</v>
      </c>
      <c r="G995" s="723" t="s">
        <v>1480</v>
      </c>
      <c r="H995" s="714" t="s">
        <v>1608</v>
      </c>
      <c r="I995" s="714" t="s">
        <v>402</v>
      </c>
      <c r="J995" s="724">
        <v>12</v>
      </c>
      <c r="K995" s="725">
        <v>3.7225349555111671</v>
      </c>
      <c r="L995" s="725">
        <v>1</v>
      </c>
      <c r="M995" s="726">
        <f t="shared" si="30"/>
        <v>3.7225349555111671</v>
      </c>
      <c r="N995" s="727">
        <f t="shared" si="31"/>
        <v>0.31021124629259728</v>
      </c>
      <c r="O995" s="714" t="s">
        <v>498</v>
      </c>
      <c r="P995" s="721" t="s">
        <v>1609</v>
      </c>
      <c r="R995" s="714">
        <v>48.9</v>
      </c>
      <c r="S995" s="714">
        <v>10374</v>
      </c>
    </row>
    <row r="996" spans="1:19">
      <c r="A996" s="721" t="s">
        <v>545</v>
      </c>
      <c r="B996" s="714">
        <v>2008</v>
      </c>
      <c r="D996" s="722" t="s">
        <v>544</v>
      </c>
      <c r="E996" s="722" t="s">
        <v>547</v>
      </c>
      <c r="F996" s="714" t="s">
        <v>705</v>
      </c>
      <c r="G996" s="723" t="s">
        <v>1480</v>
      </c>
      <c r="H996" s="714" t="s">
        <v>1608</v>
      </c>
      <c r="I996" s="714" t="s">
        <v>1484</v>
      </c>
      <c r="J996" s="724">
        <v>12</v>
      </c>
      <c r="K996" s="725">
        <v>6.8440167060105317</v>
      </c>
      <c r="L996" s="725">
        <v>1</v>
      </c>
      <c r="M996" s="726">
        <f t="shared" si="30"/>
        <v>6.8440167060105317</v>
      </c>
      <c r="N996" s="727">
        <f t="shared" si="31"/>
        <v>0.5703347255008776</v>
      </c>
      <c r="O996" s="714" t="s">
        <v>498</v>
      </c>
      <c r="P996" s="721" t="s">
        <v>1609</v>
      </c>
      <c r="R996" s="714">
        <v>48.9</v>
      </c>
      <c r="S996" s="714">
        <v>10374</v>
      </c>
    </row>
    <row r="997" spans="1:19">
      <c r="A997" s="721" t="s">
        <v>545</v>
      </c>
      <c r="B997" s="714">
        <v>2008</v>
      </c>
      <c r="D997" s="722" t="s">
        <v>1611</v>
      </c>
      <c r="E997" s="722" t="s">
        <v>734</v>
      </c>
      <c r="F997" s="714" t="s">
        <v>705</v>
      </c>
      <c r="G997" s="723" t="s">
        <v>1480</v>
      </c>
      <c r="H997" s="714" t="s">
        <v>1608</v>
      </c>
      <c r="I997" s="714" t="s">
        <v>1484</v>
      </c>
      <c r="J997" s="724">
        <v>100</v>
      </c>
      <c r="K997" s="725">
        <v>21.278372979843834</v>
      </c>
      <c r="L997" s="725">
        <v>1</v>
      </c>
      <c r="M997" s="726">
        <f t="shared" si="30"/>
        <v>21.278372979843834</v>
      </c>
      <c r="N997" s="727">
        <f t="shared" si="31"/>
        <v>0.21278372979843835</v>
      </c>
      <c r="O997" s="714" t="s">
        <v>498</v>
      </c>
      <c r="P997" s="721" t="s">
        <v>1609</v>
      </c>
      <c r="R997" s="714">
        <v>48.9</v>
      </c>
      <c r="S997" s="714">
        <v>10374</v>
      </c>
    </row>
    <row r="998" spans="1:19">
      <c r="A998" s="721" t="s">
        <v>680</v>
      </c>
      <c r="B998" s="714">
        <v>2008</v>
      </c>
      <c r="D998" s="722" t="s">
        <v>679</v>
      </c>
      <c r="E998" s="722" t="s">
        <v>682</v>
      </c>
      <c r="F998" s="714" t="s">
        <v>705</v>
      </c>
      <c r="G998" s="723" t="s">
        <v>1480</v>
      </c>
      <c r="H998" s="714" t="s">
        <v>1546</v>
      </c>
      <c r="I998" s="714" t="s">
        <v>402</v>
      </c>
      <c r="J998" s="724">
        <v>20</v>
      </c>
      <c r="K998" s="725">
        <v>43.072453241329214</v>
      </c>
      <c r="L998" s="725">
        <v>1</v>
      </c>
      <c r="M998" s="726">
        <f t="shared" si="30"/>
        <v>43.072453241329214</v>
      </c>
      <c r="N998" s="727">
        <f t="shared" si="31"/>
        <v>2.1536226620664607</v>
      </c>
      <c r="O998" s="714" t="s">
        <v>498</v>
      </c>
      <c r="P998" s="721" t="s">
        <v>1615</v>
      </c>
      <c r="R998" s="714">
        <v>48.9</v>
      </c>
      <c r="S998" s="714">
        <v>10374</v>
      </c>
    </row>
    <row r="999" spans="1:19">
      <c r="A999" s="721" t="s">
        <v>680</v>
      </c>
      <c r="B999" s="714">
        <v>2008</v>
      </c>
      <c r="D999" s="722" t="s">
        <v>680</v>
      </c>
      <c r="E999" s="722" t="s">
        <v>1487</v>
      </c>
      <c r="F999" s="714" t="s">
        <v>705</v>
      </c>
      <c r="G999" s="723" t="s">
        <v>1480</v>
      </c>
      <c r="H999" s="714" t="s">
        <v>1546</v>
      </c>
      <c r="I999" s="714" t="s">
        <v>1484</v>
      </c>
      <c r="J999" s="724">
        <v>30</v>
      </c>
      <c r="K999" s="725">
        <v>25.404031232976209</v>
      </c>
      <c r="L999" s="725">
        <v>1</v>
      </c>
      <c r="M999" s="726">
        <f t="shared" si="30"/>
        <v>25.404031232976209</v>
      </c>
      <c r="N999" s="727">
        <f t="shared" si="31"/>
        <v>0.84680104109920695</v>
      </c>
      <c r="O999" s="714" t="s">
        <v>498</v>
      </c>
      <c r="P999" s="721" t="s">
        <v>1615</v>
      </c>
      <c r="R999" s="714">
        <v>48.9</v>
      </c>
      <c r="S999" s="714">
        <v>10374</v>
      </c>
    </row>
    <row r="1000" spans="1:19">
      <c r="A1000" s="721" t="s">
        <v>680</v>
      </c>
      <c r="B1000" s="714">
        <v>2008</v>
      </c>
      <c r="D1000" s="722" t="s">
        <v>679</v>
      </c>
      <c r="E1000" s="722" t="s">
        <v>682</v>
      </c>
      <c r="F1000" s="714" t="s">
        <v>705</v>
      </c>
      <c r="G1000" s="723" t="s">
        <v>1480</v>
      </c>
      <c r="H1000" s="714" t="s">
        <v>1546</v>
      </c>
      <c r="I1000" s="714" t="s">
        <v>402</v>
      </c>
      <c r="J1000" s="724">
        <v>1</v>
      </c>
      <c r="K1000" s="725">
        <v>1.9066642455057199</v>
      </c>
      <c r="L1000" s="725">
        <v>1</v>
      </c>
      <c r="M1000" s="726">
        <f t="shared" si="30"/>
        <v>1.9066642455057199</v>
      </c>
      <c r="N1000" s="727">
        <f t="shared" si="31"/>
        <v>1.9066642455057199</v>
      </c>
      <c r="O1000" s="714" t="s">
        <v>498</v>
      </c>
      <c r="P1000" s="721" t="s">
        <v>1615</v>
      </c>
      <c r="R1000" s="714">
        <v>48.9</v>
      </c>
      <c r="S1000" s="714">
        <v>10374</v>
      </c>
    </row>
    <row r="1001" spans="1:19">
      <c r="A1001" s="721" t="s">
        <v>680</v>
      </c>
      <c r="B1001" s="714">
        <v>2008</v>
      </c>
      <c r="D1001" s="722" t="s">
        <v>680</v>
      </c>
      <c r="E1001" s="722" t="s">
        <v>1486</v>
      </c>
      <c r="F1001" s="714" t="s">
        <v>705</v>
      </c>
      <c r="G1001" s="723" t="s">
        <v>1480</v>
      </c>
      <c r="H1001" s="714" t="s">
        <v>1546</v>
      </c>
      <c r="I1001" s="714" t="s">
        <v>1484</v>
      </c>
      <c r="J1001" s="724">
        <v>1</v>
      </c>
      <c r="K1001" s="725">
        <v>0.78990375885236963</v>
      </c>
      <c r="L1001" s="725">
        <v>1</v>
      </c>
      <c r="M1001" s="726">
        <f t="shared" si="30"/>
        <v>0.78990375885236963</v>
      </c>
      <c r="N1001" s="727">
        <f t="shared" si="31"/>
        <v>0.78990375885236963</v>
      </c>
      <c r="O1001" s="714" t="s">
        <v>498</v>
      </c>
      <c r="P1001" s="721" t="s">
        <v>1615</v>
      </c>
      <c r="R1001" s="714">
        <v>48.9</v>
      </c>
      <c r="S1001" s="714">
        <v>10374</v>
      </c>
    </row>
    <row r="1002" spans="1:19">
      <c r="A1002" s="721" t="s">
        <v>680</v>
      </c>
      <c r="B1002" s="714">
        <v>2008</v>
      </c>
      <c r="D1002" s="722" t="s">
        <v>679</v>
      </c>
      <c r="E1002" s="722" t="s">
        <v>682</v>
      </c>
      <c r="F1002" s="714" t="s">
        <v>705</v>
      </c>
      <c r="G1002" s="723" t="s">
        <v>1480</v>
      </c>
      <c r="H1002" s="714" t="s">
        <v>1546</v>
      </c>
      <c r="I1002" s="714" t="s">
        <v>402</v>
      </c>
      <c r="J1002" s="724">
        <v>20</v>
      </c>
      <c r="K1002" s="725">
        <v>38.496459052115483</v>
      </c>
      <c r="L1002" s="725">
        <v>1</v>
      </c>
      <c r="M1002" s="726">
        <f t="shared" si="30"/>
        <v>38.496459052115483</v>
      </c>
      <c r="N1002" s="727">
        <f t="shared" si="31"/>
        <v>1.9248229526057741</v>
      </c>
      <c r="O1002" s="714" t="s">
        <v>498</v>
      </c>
      <c r="P1002" s="721" t="s">
        <v>1615</v>
      </c>
      <c r="R1002" s="714">
        <v>48.9</v>
      </c>
      <c r="S1002" s="714">
        <v>10374</v>
      </c>
    </row>
    <row r="1003" spans="1:19">
      <c r="A1003" s="721" t="s">
        <v>680</v>
      </c>
      <c r="B1003" s="714">
        <v>2008</v>
      </c>
      <c r="D1003" s="722" t="s">
        <v>680</v>
      </c>
      <c r="E1003" s="722" t="s">
        <v>1486</v>
      </c>
      <c r="F1003" s="714" t="s">
        <v>705</v>
      </c>
      <c r="G1003" s="723" t="s">
        <v>1480</v>
      </c>
      <c r="H1003" s="714" t="s">
        <v>1546</v>
      </c>
      <c r="I1003" s="714" t="s">
        <v>1484</v>
      </c>
      <c r="J1003" s="724">
        <v>1</v>
      </c>
      <c r="K1003" s="725">
        <v>0.76266569820228791</v>
      </c>
      <c r="L1003" s="725">
        <v>1</v>
      </c>
      <c r="M1003" s="726">
        <f t="shared" si="30"/>
        <v>0.76266569820228791</v>
      </c>
      <c r="N1003" s="727">
        <f t="shared" si="31"/>
        <v>0.76266569820228791</v>
      </c>
      <c r="O1003" s="714" t="s">
        <v>498</v>
      </c>
      <c r="P1003" s="721" t="s">
        <v>1615</v>
      </c>
      <c r="R1003" s="714">
        <v>48.9</v>
      </c>
      <c r="S1003" s="714">
        <v>10374</v>
      </c>
    </row>
    <row r="1004" spans="1:19">
      <c r="A1004" s="721" t="s">
        <v>680</v>
      </c>
      <c r="B1004" s="714">
        <v>2008</v>
      </c>
      <c r="D1004" s="722" t="s">
        <v>679</v>
      </c>
      <c r="E1004" s="722" t="s">
        <v>682</v>
      </c>
      <c r="F1004" s="714" t="s">
        <v>705</v>
      </c>
      <c r="G1004" s="723" t="s">
        <v>1480</v>
      </c>
      <c r="H1004" s="714" t="s">
        <v>1546</v>
      </c>
      <c r="I1004" s="714" t="s">
        <v>402</v>
      </c>
      <c r="J1004" s="724">
        <v>20</v>
      </c>
      <c r="K1004" s="725">
        <v>43.996731432721987</v>
      </c>
      <c r="L1004" s="725">
        <v>1</v>
      </c>
      <c r="M1004" s="726">
        <f t="shared" si="30"/>
        <v>43.996731432721987</v>
      </c>
      <c r="N1004" s="727">
        <f t="shared" si="31"/>
        <v>2.1998365716360992</v>
      </c>
      <c r="O1004" s="714" t="s">
        <v>498</v>
      </c>
      <c r="P1004" s="721" t="s">
        <v>1615</v>
      </c>
      <c r="R1004" s="714">
        <v>48.9</v>
      </c>
      <c r="S1004" s="714">
        <v>10374</v>
      </c>
    </row>
    <row r="1005" spans="1:19">
      <c r="A1005" s="721" t="s">
        <v>680</v>
      </c>
      <c r="B1005" s="714">
        <v>2008</v>
      </c>
      <c r="D1005" s="722" t="s">
        <v>1616</v>
      </c>
      <c r="E1005" s="722" t="s">
        <v>1617</v>
      </c>
      <c r="F1005" s="714" t="s">
        <v>705</v>
      </c>
      <c r="G1005" s="723" t="s">
        <v>1480</v>
      </c>
      <c r="H1005" s="714" t="s">
        <v>1546</v>
      </c>
      <c r="I1005" s="714" t="s">
        <v>1484</v>
      </c>
      <c r="J1005" s="724">
        <v>10</v>
      </c>
      <c r="K1005" s="725">
        <v>6.9475213364808424</v>
      </c>
      <c r="L1005" s="725">
        <v>1</v>
      </c>
      <c r="M1005" s="726">
        <f t="shared" si="30"/>
        <v>6.9475213364808424</v>
      </c>
      <c r="N1005" s="727">
        <f t="shared" si="31"/>
        <v>0.69475213364808419</v>
      </c>
      <c r="O1005" s="714" t="s">
        <v>498</v>
      </c>
      <c r="P1005" s="721" t="s">
        <v>1615</v>
      </c>
      <c r="R1005" s="714">
        <v>48.9</v>
      </c>
      <c r="S1005" s="714">
        <v>10374</v>
      </c>
    </row>
    <row r="1006" spans="1:19">
      <c r="A1006" s="721" t="s">
        <v>680</v>
      </c>
      <c r="B1006" s="714">
        <v>2008</v>
      </c>
      <c r="D1006" s="722" t="s">
        <v>679</v>
      </c>
      <c r="E1006" s="722" t="s">
        <v>682</v>
      </c>
      <c r="F1006" s="714" t="s">
        <v>705</v>
      </c>
      <c r="G1006" s="723" t="s">
        <v>1480</v>
      </c>
      <c r="H1006" s="714" t="s">
        <v>1546</v>
      </c>
      <c r="I1006" s="714" t="s">
        <v>402</v>
      </c>
      <c r="J1006" s="724">
        <v>20</v>
      </c>
      <c r="K1006" s="725">
        <v>38.133284910114398</v>
      </c>
      <c r="L1006" s="725">
        <v>1</v>
      </c>
      <c r="M1006" s="726">
        <f t="shared" si="30"/>
        <v>38.133284910114398</v>
      </c>
      <c r="N1006" s="727">
        <f t="shared" si="31"/>
        <v>1.9066642455057199</v>
      </c>
      <c r="O1006" s="714" t="s">
        <v>498</v>
      </c>
      <c r="P1006" s="721" t="s">
        <v>1615</v>
      </c>
      <c r="R1006" s="714">
        <v>48.9</v>
      </c>
      <c r="S1006" s="714">
        <v>10374</v>
      </c>
    </row>
    <row r="1007" spans="1:19">
      <c r="A1007" s="721" t="s">
        <v>680</v>
      </c>
      <c r="B1007" s="714">
        <v>2008</v>
      </c>
      <c r="D1007" s="722" t="s">
        <v>680</v>
      </c>
      <c r="E1007" s="722" t="s">
        <v>1500</v>
      </c>
      <c r="F1007" s="714" t="s">
        <v>705</v>
      </c>
      <c r="G1007" s="723" t="s">
        <v>1480</v>
      </c>
      <c r="H1007" s="714" t="s">
        <v>1546</v>
      </c>
      <c r="I1007" s="714" t="s">
        <v>1484</v>
      </c>
      <c r="J1007" s="724">
        <v>10</v>
      </c>
      <c r="K1007" s="725">
        <v>5.6291992010168874</v>
      </c>
      <c r="L1007" s="725">
        <v>1</v>
      </c>
      <c r="M1007" s="726">
        <f t="shared" si="30"/>
        <v>5.6291992010168874</v>
      </c>
      <c r="N1007" s="727">
        <f t="shared" si="31"/>
        <v>0.56291992010168879</v>
      </c>
      <c r="O1007" s="714" t="s">
        <v>498</v>
      </c>
      <c r="P1007" s="721" t="s">
        <v>1615</v>
      </c>
      <c r="R1007" s="714">
        <v>48.9</v>
      </c>
      <c r="S1007" s="714">
        <v>10374</v>
      </c>
    </row>
    <row r="1008" spans="1:19">
      <c r="A1008" s="721" t="s">
        <v>680</v>
      </c>
      <c r="B1008" s="714">
        <v>2008</v>
      </c>
      <c r="D1008" s="722" t="s">
        <v>679</v>
      </c>
      <c r="E1008" s="722" t="s">
        <v>682</v>
      </c>
      <c r="F1008" s="714" t="s">
        <v>705</v>
      </c>
      <c r="G1008" s="723" t="s">
        <v>1480</v>
      </c>
      <c r="H1008" s="714" t="s">
        <v>1546</v>
      </c>
      <c r="I1008" s="714" t="s">
        <v>402</v>
      </c>
      <c r="J1008" s="724">
        <v>20</v>
      </c>
      <c r="K1008" s="725">
        <v>41.683312148175048</v>
      </c>
      <c r="L1008" s="725">
        <v>1</v>
      </c>
      <c r="M1008" s="726">
        <f t="shared" si="30"/>
        <v>41.683312148175048</v>
      </c>
      <c r="N1008" s="727">
        <f t="shared" si="31"/>
        <v>2.0841656074087522</v>
      </c>
      <c r="O1008" s="714" t="s">
        <v>498</v>
      </c>
      <c r="P1008" s="721" t="s">
        <v>1615</v>
      </c>
      <c r="R1008" s="714">
        <v>48.9</v>
      </c>
      <c r="S1008" s="714">
        <v>10374</v>
      </c>
    </row>
    <row r="1009" spans="1:19">
      <c r="A1009" s="721" t="s">
        <v>680</v>
      </c>
      <c r="B1009" s="714">
        <v>2008</v>
      </c>
      <c r="D1009" s="722" t="s">
        <v>680</v>
      </c>
      <c r="E1009" s="722" t="s">
        <v>1487</v>
      </c>
      <c r="F1009" s="714" t="s">
        <v>705</v>
      </c>
      <c r="G1009" s="723" t="s">
        <v>1480</v>
      </c>
      <c r="H1009" s="714" t="s">
        <v>1546</v>
      </c>
      <c r="I1009" s="714" t="s">
        <v>1484</v>
      </c>
      <c r="J1009" s="724">
        <v>30</v>
      </c>
      <c r="K1009" s="725">
        <v>27.092790993281277</v>
      </c>
      <c r="L1009" s="725">
        <v>1</v>
      </c>
      <c r="M1009" s="726">
        <f t="shared" si="30"/>
        <v>27.092790993281277</v>
      </c>
      <c r="N1009" s="727">
        <f t="shared" si="31"/>
        <v>0.90309303310937594</v>
      </c>
      <c r="O1009" s="714" t="s">
        <v>498</v>
      </c>
      <c r="P1009" s="721" t="s">
        <v>1615</v>
      </c>
      <c r="R1009" s="714">
        <v>48.9</v>
      </c>
      <c r="S1009" s="714">
        <v>10374</v>
      </c>
    </row>
    <row r="1010" spans="1:19">
      <c r="A1010" s="721" t="s">
        <v>680</v>
      </c>
      <c r="B1010" s="714">
        <v>2008</v>
      </c>
      <c r="D1010" s="722" t="s">
        <v>679</v>
      </c>
      <c r="E1010" s="722" t="s">
        <v>682</v>
      </c>
      <c r="F1010" s="714" t="s">
        <v>705</v>
      </c>
      <c r="G1010" s="723" t="s">
        <v>1480</v>
      </c>
      <c r="H1010" s="714" t="s">
        <v>1546</v>
      </c>
      <c r="I1010" s="714" t="s">
        <v>402</v>
      </c>
      <c r="J1010" s="724">
        <v>20</v>
      </c>
      <c r="K1010" s="725">
        <v>50.045396767750134</v>
      </c>
      <c r="L1010" s="725">
        <v>1</v>
      </c>
      <c r="M1010" s="726">
        <f t="shared" si="30"/>
        <v>50.045396767750134</v>
      </c>
      <c r="N1010" s="727">
        <f t="shared" si="31"/>
        <v>2.5022698383875066</v>
      </c>
      <c r="O1010" s="714" t="s">
        <v>498</v>
      </c>
      <c r="P1010" s="721" t="s">
        <v>1615</v>
      </c>
      <c r="R1010" s="714">
        <v>48.9</v>
      </c>
      <c r="S1010" s="714">
        <v>10374</v>
      </c>
    </row>
    <row r="1011" spans="1:19">
      <c r="A1011" s="721" t="s">
        <v>680</v>
      </c>
      <c r="B1011" s="714">
        <v>2008</v>
      </c>
      <c r="D1011" s="722" t="s">
        <v>679</v>
      </c>
      <c r="E1011" s="722" t="s">
        <v>682</v>
      </c>
      <c r="F1011" s="714" t="s">
        <v>705</v>
      </c>
      <c r="G1011" s="723" t="s">
        <v>1480</v>
      </c>
      <c r="H1011" s="714" t="s">
        <v>1546</v>
      </c>
      <c r="I1011" s="714" t="s">
        <v>402</v>
      </c>
      <c r="J1011" s="724">
        <v>20</v>
      </c>
      <c r="K1011" s="725">
        <v>49.960050844379879</v>
      </c>
      <c r="L1011" s="725">
        <v>1</v>
      </c>
      <c r="M1011" s="726">
        <f t="shared" si="30"/>
        <v>49.960050844379879</v>
      </c>
      <c r="N1011" s="727">
        <f t="shared" si="31"/>
        <v>2.4980025422189938</v>
      </c>
      <c r="O1011" s="714" t="s">
        <v>498</v>
      </c>
      <c r="P1011" s="721" t="s">
        <v>1615</v>
      </c>
      <c r="R1011" s="714">
        <v>48.9</v>
      </c>
      <c r="S1011" s="714">
        <v>10374</v>
      </c>
    </row>
    <row r="1012" spans="1:19">
      <c r="A1012" s="721" t="s">
        <v>680</v>
      </c>
      <c r="B1012" s="714">
        <v>2008</v>
      </c>
      <c r="D1012" s="722" t="s">
        <v>680</v>
      </c>
      <c r="E1012" s="722" t="s">
        <v>1486</v>
      </c>
      <c r="F1012" s="714" t="s">
        <v>705</v>
      </c>
      <c r="G1012" s="723" t="s">
        <v>1480</v>
      </c>
      <c r="H1012" s="714" t="s">
        <v>1546</v>
      </c>
      <c r="I1012" s="714" t="s">
        <v>1484</v>
      </c>
      <c r="J1012" s="724">
        <v>30</v>
      </c>
      <c r="K1012" s="725">
        <v>24.797530415834391</v>
      </c>
      <c r="L1012" s="725">
        <v>1</v>
      </c>
      <c r="M1012" s="726">
        <f t="shared" si="30"/>
        <v>24.797530415834391</v>
      </c>
      <c r="N1012" s="727">
        <f t="shared" si="31"/>
        <v>0.82658434719447971</v>
      </c>
      <c r="O1012" s="714" t="s">
        <v>498</v>
      </c>
      <c r="P1012" s="721" t="s">
        <v>1615</v>
      </c>
      <c r="R1012" s="714">
        <v>48.9</v>
      </c>
      <c r="S1012" s="714">
        <v>10374</v>
      </c>
    </row>
    <row r="1013" spans="1:19">
      <c r="A1013" s="721" t="s">
        <v>680</v>
      </c>
      <c r="B1013" s="714">
        <v>2008</v>
      </c>
      <c r="D1013" s="722" t="s">
        <v>679</v>
      </c>
      <c r="E1013" s="722" t="s">
        <v>682</v>
      </c>
      <c r="F1013" s="714" t="s">
        <v>705</v>
      </c>
      <c r="G1013" s="723" t="s">
        <v>1480</v>
      </c>
      <c r="H1013" s="714" t="s">
        <v>1546</v>
      </c>
      <c r="I1013" s="714" t="s">
        <v>402</v>
      </c>
      <c r="J1013" s="724">
        <v>20</v>
      </c>
      <c r="K1013" s="725">
        <v>46.132195387688391</v>
      </c>
      <c r="L1013" s="725">
        <v>1</v>
      </c>
      <c r="M1013" s="726">
        <f t="shared" si="30"/>
        <v>46.132195387688391</v>
      </c>
      <c r="N1013" s="727">
        <f t="shared" si="31"/>
        <v>2.3066097693844196</v>
      </c>
      <c r="O1013" s="714" t="s">
        <v>498</v>
      </c>
      <c r="P1013" s="721" t="s">
        <v>1615</v>
      </c>
      <c r="R1013" s="714">
        <v>48.9</v>
      </c>
      <c r="S1013" s="714">
        <v>10374</v>
      </c>
    </row>
    <row r="1014" spans="1:19">
      <c r="A1014" s="721" t="s">
        <v>680</v>
      </c>
      <c r="B1014" s="714">
        <v>2008</v>
      </c>
      <c r="D1014" s="722" t="s">
        <v>680</v>
      </c>
      <c r="E1014" s="722" t="s">
        <v>1486</v>
      </c>
      <c r="F1014" s="714" t="s">
        <v>705</v>
      </c>
      <c r="G1014" s="723" t="s">
        <v>1480</v>
      </c>
      <c r="H1014" s="714" t="s">
        <v>1546</v>
      </c>
      <c r="I1014" s="714" t="s">
        <v>1484</v>
      </c>
      <c r="J1014" s="724">
        <v>30</v>
      </c>
      <c r="K1014" s="725">
        <v>23.324859270019974</v>
      </c>
      <c r="L1014" s="725">
        <v>1</v>
      </c>
      <c r="M1014" s="726">
        <f t="shared" si="30"/>
        <v>23.324859270019974</v>
      </c>
      <c r="N1014" s="727">
        <f t="shared" si="31"/>
        <v>0.77749530900066577</v>
      </c>
      <c r="O1014" s="714" t="s">
        <v>498</v>
      </c>
      <c r="P1014" s="721" t="s">
        <v>1615</v>
      </c>
      <c r="R1014" s="714">
        <v>48.9</v>
      </c>
      <c r="S1014" s="714">
        <v>10374</v>
      </c>
    </row>
    <row r="1015" spans="1:19">
      <c r="A1015" s="721" t="s">
        <v>680</v>
      </c>
      <c r="B1015" s="714">
        <v>2008</v>
      </c>
      <c r="D1015" s="722" t="s">
        <v>679</v>
      </c>
      <c r="E1015" s="722" t="s">
        <v>682</v>
      </c>
      <c r="F1015" s="714" t="s">
        <v>705</v>
      </c>
      <c r="G1015" s="723" t="s">
        <v>1480</v>
      </c>
      <c r="H1015" s="714" t="s">
        <v>1546</v>
      </c>
      <c r="I1015" s="714" t="s">
        <v>402</v>
      </c>
      <c r="J1015" s="724">
        <v>20</v>
      </c>
      <c r="K1015" s="725">
        <v>42.491374614127473</v>
      </c>
      <c r="L1015" s="725">
        <v>1</v>
      </c>
      <c r="M1015" s="726">
        <f t="shared" si="30"/>
        <v>42.491374614127473</v>
      </c>
      <c r="N1015" s="727">
        <f t="shared" si="31"/>
        <v>2.1245687307063736</v>
      </c>
      <c r="O1015" s="714" t="s">
        <v>498</v>
      </c>
      <c r="P1015" s="721" t="s">
        <v>1615</v>
      </c>
      <c r="R1015" s="714">
        <v>48.9</v>
      </c>
      <c r="S1015" s="714">
        <v>10374</v>
      </c>
    </row>
    <row r="1016" spans="1:19">
      <c r="A1016" s="721" t="s">
        <v>680</v>
      </c>
      <c r="B1016" s="714">
        <v>2008</v>
      </c>
      <c r="D1016" s="722" t="s">
        <v>680</v>
      </c>
      <c r="E1016" s="722" t="s">
        <v>1486</v>
      </c>
      <c r="F1016" s="714" t="s">
        <v>705</v>
      </c>
      <c r="G1016" s="723" t="s">
        <v>1480</v>
      </c>
      <c r="H1016" s="714" t="s">
        <v>1546</v>
      </c>
      <c r="I1016" s="714" t="s">
        <v>1484</v>
      </c>
      <c r="J1016" s="724">
        <v>30</v>
      </c>
      <c r="K1016" s="725">
        <v>25.059015798075176</v>
      </c>
      <c r="L1016" s="725">
        <v>1</v>
      </c>
      <c r="M1016" s="726">
        <f t="shared" si="30"/>
        <v>25.059015798075176</v>
      </c>
      <c r="N1016" s="727">
        <f t="shared" si="31"/>
        <v>0.83530052660250587</v>
      </c>
      <c r="O1016" s="714" t="s">
        <v>498</v>
      </c>
      <c r="P1016" s="721" t="s">
        <v>1615</v>
      </c>
      <c r="R1016" s="714">
        <v>48.9</v>
      </c>
      <c r="S1016" s="714">
        <v>10374</v>
      </c>
    </row>
    <row r="1017" spans="1:19">
      <c r="A1017" s="721" t="s">
        <v>680</v>
      </c>
      <c r="B1017" s="714">
        <v>2008</v>
      </c>
      <c r="D1017" s="722" t="s">
        <v>679</v>
      </c>
      <c r="E1017" s="722" t="s">
        <v>682</v>
      </c>
      <c r="F1017" s="714" t="s">
        <v>705</v>
      </c>
      <c r="G1017" s="723" t="s">
        <v>1480</v>
      </c>
      <c r="H1017" s="714" t="s">
        <v>1546</v>
      </c>
      <c r="I1017" s="714" t="s">
        <v>402</v>
      </c>
      <c r="J1017" s="724">
        <v>10</v>
      </c>
      <c r="K1017" s="725">
        <v>23.896858543671687</v>
      </c>
      <c r="L1017" s="725">
        <v>1</v>
      </c>
      <c r="M1017" s="726">
        <f t="shared" si="30"/>
        <v>23.896858543671687</v>
      </c>
      <c r="N1017" s="727">
        <f t="shared" si="31"/>
        <v>2.3896858543671686</v>
      </c>
      <c r="O1017" s="714" t="s">
        <v>498</v>
      </c>
      <c r="P1017" s="721" t="s">
        <v>1615</v>
      </c>
      <c r="R1017" s="714">
        <v>48.9</v>
      </c>
      <c r="S1017" s="714">
        <v>10374</v>
      </c>
    </row>
    <row r="1018" spans="1:19">
      <c r="A1018" s="721" t="s">
        <v>680</v>
      </c>
      <c r="B1018" s="714">
        <v>2008</v>
      </c>
      <c r="D1018" s="722" t="s">
        <v>679</v>
      </c>
      <c r="E1018" s="722" t="s">
        <v>682</v>
      </c>
      <c r="F1018" s="714" t="s">
        <v>705</v>
      </c>
      <c r="G1018" s="723" t="s">
        <v>1480</v>
      </c>
      <c r="H1018" s="714" t="s">
        <v>1546</v>
      </c>
      <c r="I1018" s="714" t="s">
        <v>402</v>
      </c>
      <c r="J1018" s="724">
        <v>20</v>
      </c>
      <c r="K1018" s="725">
        <v>50.08171418195024</v>
      </c>
      <c r="L1018" s="725">
        <v>1</v>
      </c>
      <c r="M1018" s="726">
        <f t="shared" si="30"/>
        <v>50.08171418195024</v>
      </c>
      <c r="N1018" s="727">
        <f t="shared" si="31"/>
        <v>2.5040857090975122</v>
      </c>
      <c r="O1018" s="714" t="s">
        <v>498</v>
      </c>
      <c r="P1018" s="721" t="s">
        <v>1615</v>
      </c>
      <c r="R1018" s="714">
        <v>48.9</v>
      </c>
      <c r="S1018" s="714">
        <v>10374</v>
      </c>
    </row>
    <row r="1019" spans="1:19">
      <c r="A1019" s="721" t="s">
        <v>680</v>
      </c>
      <c r="B1019" s="714">
        <v>2008</v>
      </c>
      <c r="D1019" s="722" t="s">
        <v>1618</v>
      </c>
      <c r="E1019" s="722" t="s">
        <v>1491</v>
      </c>
      <c r="F1019" s="714" t="s">
        <v>705</v>
      </c>
      <c r="G1019" s="723" t="s">
        <v>1480</v>
      </c>
      <c r="H1019" s="714" t="s">
        <v>1546</v>
      </c>
      <c r="I1019" s="714" t="s">
        <v>1484</v>
      </c>
      <c r="J1019" s="724">
        <v>10</v>
      </c>
      <c r="K1019" s="725">
        <v>10.441256582531324</v>
      </c>
      <c r="L1019" s="725">
        <v>1</v>
      </c>
      <c r="M1019" s="726">
        <f t="shared" si="30"/>
        <v>10.441256582531324</v>
      </c>
      <c r="N1019" s="727">
        <f t="shared" si="31"/>
        <v>1.0441256582531324</v>
      </c>
      <c r="O1019" s="714" t="s">
        <v>498</v>
      </c>
      <c r="P1019" s="721" t="s">
        <v>1615</v>
      </c>
      <c r="R1019" s="714">
        <v>48.9</v>
      </c>
      <c r="S1019" s="714">
        <v>10374</v>
      </c>
    </row>
    <row r="1020" spans="1:19">
      <c r="A1020" s="721" t="s">
        <v>680</v>
      </c>
      <c r="B1020" s="714">
        <v>2008</v>
      </c>
      <c r="D1020" s="722" t="s">
        <v>679</v>
      </c>
      <c r="E1020" s="722" t="s">
        <v>682</v>
      </c>
      <c r="F1020" s="714" t="s">
        <v>705</v>
      </c>
      <c r="G1020" s="723" t="s">
        <v>1480</v>
      </c>
      <c r="H1020" s="714" t="s">
        <v>1546</v>
      </c>
      <c r="I1020" s="714" t="s">
        <v>402</v>
      </c>
      <c r="J1020" s="724">
        <v>20</v>
      </c>
      <c r="K1020" s="725">
        <v>46.313782458688941</v>
      </c>
      <c r="L1020" s="725">
        <v>1</v>
      </c>
      <c r="M1020" s="726">
        <f t="shared" si="30"/>
        <v>46.313782458688941</v>
      </c>
      <c r="N1020" s="727">
        <f t="shared" si="31"/>
        <v>2.315689122934447</v>
      </c>
      <c r="O1020" s="714" t="s">
        <v>498</v>
      </c>
      <c r="P1020" s="721" t="s">
        <v>1615</v>
      </c>
      <c r="R1020" s="714">
        <v>48.9</v>
      </c>
      <c r="S1020" s="714">
        <v>10374</v>
      </c>
    </row>
    <row r="1021" spans="1:19">
      <c r="A1021" s="721" t="s">
        <v>680</v>
      </c>
      <c r="B1021" s="714">
        <v>2008</v>
      </c>
      <c r="D1021" s="722" t="s">
        <v>680</v>
      </c>
      <c r="E1021" s="722" t="s">
        <v>1539</v>
      </c>
      <c r="F1021" s="714" t="s">
        <v>705</v>
      </c>
      <c r="G1021" s="723" t="s">
        <v>1480</v>
      </c>
      <c r="H1021" s="714" t="s">
        <v>1546</v>
      </c>
      <c r="I1021" s="714" t="s">
        <v>1484</v>
      </c>
      <c r="J1021" s="724">
        <v>20</v>
      </c>
      <c r="K1021" s="725">
        <v>10.368621754131105</v>
      </c>
      <c r="L1021" s="725">
        <v>1</v>
      </c>
      <c r="M1021" s="726">
        <f t="shared" si="30"/>
        <v>10.368621754131105</v>
      </c>
      <c r="N1021" s="727">
        <f t="shared" si="31"/>
        <v>0.51843108770655522</v>
      </c>
      <c r="O1021" s="714" t="s">
        <v>498</v>
      </c>
      <c r="P1021" s="721" t="s">
        <v>1615</v>
      </c>
      <c r="R1021" s="714">
        <v>48.9</v>
      </c>
      <c r="S1021" s="714">
        <v>10374</v>
      </c>
    </row>
    <row r="1022" spans="1:19">
      <c r="A1022" s="721" t="s">
        <v>680</v>
      </c>
      <c r="B1022" s="714">
        <v>2008</v>
      </c>
      <c r="D1022" s="722" t="s">
        <v>679</v>
      </c>
      <c r="E1022" s="722" t="s">
        <v>682</v>
      </c>
      <c r="F1022" s="714" t="s">
        <v>705</v>
      </c>
      <c r="G1022" s="723" t="s">
        <v>1480</v>
      </c>
      <c r="H1022" s="714" t="s">
        <v>1546</v>
      </c>
      <c r="I1022" s="714" t="s">
        <v>402</v>
      </c>
      <c r="J1022" s="724">
        <v>20</v>
      </c>
      <c r="K1022" s="725">
        <v>36.034138369348099</v>
      </c>
      <c r="L1022" s="725">
        <v>1</v>
      </c>
      <c r="M1022" s="726">
        <f t="shared" si="30"/>
        <v>36.034138369348099</v>
      </c>
      <c r="N1022" s="727">
        <f t="shared" si="31"/>
        <v>1.801706918467405</v>
      </c>
      <c r="O1022" s="714" t="s">
        <v>498</v>
      </c>
      <c r="P1022" s="721" t="s">
        <v>1615</v>
      </c>
      <c r="R1022" s="714">
        <v>48.9</v>
      </c>
      <c r="S1022" s="714">
        <v>10374</v>
      </c>
    </row>
    <row r="1023" spans="1:19">
      <c r="A1023" s="721" t="s">
        <v>680</v>
      </c>
      <c r="B1023" s="714">
        <v>2008</v>
      </c>
      <c r="D1023" s="722" t="s">
        <v>680</v>
      </c>
      <c r="E1023" s="722" t="s">
        <v>1497</v>
      </c>
      <c r="F1023" s="714" t="s">
        <v>705</v>
      </c>
      <c r="G1023" s="723" t="s">
        <v>1480</v>
      </c>
      <c r="H1023" s="714" t="s">
        <v>1546</v>
      </c>
      <c r="I1023" s="714" t="s">
        <v>1484</v>
      </c>
      <c r="J1023" s="724">
        <v>30</v>
      </c>
      <c r="K1023" s="725">
        <v>20.552024695841656</v>
      </c>
      <c r="L1023" s="725">
        <v>1</v>
      </c>
      <c r="M1023" s="726">
        <f t="shared" si="30"/>
        <v>20.552024695841656</v>
      </c>
      <c r="N1023" s="727">
        <f t="shared" si="31"/>
        <v>0.68506748986138855</v>
      </c>
      <c r="O1023" s="714" t="s">
        <v>498</v>
      </c>
      <c r="P1023" s="721" t="s">
        <v>1615</v>
      </c>
      <c r="R1023" s="714">
        <v>48.9</v>
      </c>
      <c r="S1023" s="714">
        <v>10374</v>
      </c>
    </row>
    <row r="1024" spans="1:19">
      <c r="A1024" s="721" t="s">
        <v>680</v>
      </c>
      <c r="B1024" s="714">
        <v>2008</v>
      </c>
      <c r="D1024" s="722" t="s">
        <v>679</v>
      </c>
      <c r="E1024" s="722" t="s">
        <v>682</v>
      </c>
      <c r="F1024" s="714" t="s">
        <v>705</v>
      </c>
      <c r="G1024" s="723" t="s">
        <v>1480</v>
      </c>
      <c r="H1024" s="714" t="s">
        <v>1546</v>
      </c>
      <c r="I1024" s="714" t="s">
        <v>402</v>
      </c>
      <c r="J1024" s="724">
        <v>20</v>
      </c>
      <c r="K1024" s="725">
        <v>46.442709279099326</v>
      </c>
      <c r="L1024" s="725">
        <v>1</v>
      </c>
      <c r="M1024" s="726">
        <f t="shared" si="30"/>
        <v>46.442709279099326</v>
      </c>
      <c r="N1024" s="727">
        <f t="shared" si="31"/>
        <v>2.3221354639549663</v>
      </c>
      <c r="O1024" s="714" t="s">
        <v>498</v>
      </c>
      <c r="P1024" s="721" t="s">
        <v>1615</v>
      </c>
      <c r="R1024" s="714">
        <v>48.9</v>
      </c>
      <c r="S1024" s="714">
        <v>10374</v>
      </c>
    </row>
    <row r="1025" spans="1:19">
      <c r="A1025" s="721" t="s">
        <v>680</v>
      </c>
      <c r="B1025" s="714">
        <v>2008</v>
      </c>
      <c r="D1025" s="722" t="s">
        <v>1618</v>
      </c>
      <c r="E1025" s="722" t="s">
        <v>1489</v>
      </c>
      <c r="F1025" s="714" t="s">
        <v>705</v>
      </c>
      <c r="G1025" s="723" t="s">
        <v>1480</v>
      </c>
      <c r="H1025" s="714" t="s">
        <v>1546</v>
      </c>
      <c r="I1025" s="714" t="s">
        <v>1484</v>
      </c>
      <c r="J1025" s="724">
        <v>10</v>
      </c>
      <c r="K1025" s="725">
        <v>9.9237334301797695</v>
      </c>
      <c r="L1025" s="725">
        <v>1</v>
      </c>
      <c r="M1025" s="726">
        <f t="shared" si="30"/>
        <v>9.9237334301797695</v>
      </c>
      <c r="N1025" s="727">
        <f t="shared" si="31"/>
        <v>0.99237334301797697</v>
      </c>
      <c r="O1025" s="714" t="s">
        <v>498</v>
      </c>
      <c r="P1025" s="721" t="s">
        <v>1615</v>
      </c>
      <c r="R1025" s="714">
        <v>48.9</v>
      </c>
      <c r="S1025" s="714">
        <v>10374</v>
      </c>
    </row>
    <row r="1026" spans="1:19">
      <c r="A1026" s="721" t="s">
        <v>680</v>
      </c>
      <c r="B1026" s="714">
        <v>2008</v>
      </c>
      <c r="D1026" s="722" t="s">
        <v>679</v>
      </c>
      <c r="E1026" s="722" t="s">
        <v>682</v>
      </c>
      <c r="F1026" s="714" t="s">
        <v>705</v>
      </c>
      <c r="G1026" s="723" t="s">
        <v>1480</v>
      </c>
      <c r="H1026" s="714" t="s">
        <v>1546</v>
      </c>
      <c r="I1026" s="714" t="s">
        <v>402</v>
      </c>
      <c r="J1026" s="724">
        <v>20</v>
      </c>
      <c r="K1026" s="725">
        <v>41.456328309424364</v>
      </c>
      <c r="L1026" s="725">
        <v>1</v>
      </c>
      <c r="M1026" s="726">
        <f t="shared" si="30"/>
        <v>41.456328309424364</v>
      </c>
      <c r="N1026" s="727">
        <f t="shared" si="31"/>
        <v>2.0728164154712183</v>
      </c>
      <c r="O1026" s="714" t="s">
        <v>498</v>
      </c>
      <c r="P1026" s="721" t="s">
        <v>1615</v>
      </c>
      <c r="R1026" s="714">
        <v>48.9</v>
      </c>
      <c r="S1026" s="714">
        <v>10374</v>
      </c>
    </row>
    <row r="1027" spans="1:19">
      <c r="A1027" s="721" t="s">
        <v>680</v>
      </c>
      <c r="B1027" s="714">
        <v>2008</v>
      </c>
      <c r="D1027" s="722" t="s">
        <v>680</v>
      </c>
      <c r="E1027" s="722" t="s">
        <v>1497</v>
      </c>
      <c r="F1027" s="714" t="s">
        <v>705</v>
      </c>
      <c r="G1027" s="723" t="s">
        <v>1480</v>
      </c>
      <c r="H1027" s="714" t="s">
        <v>1546</v>
      </c>
      <c r="I1027" s="714" t="s">
        <v>1484</v>
      </c>
      <c r="J1027" s="724">
        <v>30</v>
      </c>
      <c r="K1027" s="725">
        <v>18.543671690575628</v>
      </c>
      <c r="L1027" s="725">
        <v>1</v>
      </c>
      <c r="M1027" s="726">
        <f t="shared" si="30"/>
        <v>18.543671690575628</v>
      </c>
      <c r="N1027" s="727">
        <f t="shared" si="31"/>
        <v>0.61812238968585431</v>
      </c>
      <c r="O1027" s="714" t="s">
        <v>498</v>
      </c>
      <c r="P1027" s="721" t="s">
        <v>1615</v>
      </c>
      <c r="R1027" s="714">
        <v>48.9</v>
      </c>
      <c r="S1027" s="714">
        <v>10374</v>
      </c>
    </row>
    <row r="1028" spans="1:19">
      <c r="A1028" s="721" t="s">
        <v>680</v>
      </c>
      <c r="B1028" s="714">
        <v>2008</v>
      </c>
      <c r="D1028" s="722" t="s">
        <v>679</v>
      </c>
      <c r="E1028" s="722" t="s">
        <v>682</v>
      </c>
      <c r="F1028" s="714" t="s">
        <v>705</v>
      </c>
      <c r="G1028" s="723" t="s">
        <v>1480</v>
      </c>
      <c r="H1028" s="714" t="s">
        <v>1546</v>
      </c>
      <c r="I1028" s="714" t="s">
        <v>402</v>
      </c>
      <c r="J1028" s="724">
        <v>10</v>
      </c>
      <c r="K1028" s="725">
        <v>19.883784274559648</v>
      </c>
      <c r="L1028" s="725">
        <v>1</v>
      </c>
      <c r="M1028" s="726">
        <f t="shared" ref="M1028:M1091" si="32">+K1028/L1028</f>
        <v>19.883784274559648</v>
      </c>
      <c r="N1028" s="727">
        <f t="shared" ref="N1028:N1091" si="33">+M1028/J1028</f>
        <v>1.9883784274559648</v>
      </c>
      <c r="O1028" s="714" t="s">
        <v>498</v>
      </c>
      <c r="P1028" s="721" t="s">
        <v>1615</v>
      </c>
      <c r="R1028" s="714">
        <v>48.9</v>
      </c>
      <c r="S1028" s="714">
        <v>10374</v>
      </c>
    </row>
    <row r="1029" spans="1:19">
      <c r="A1029" s="721" t="s">
        <v>680</v>
      </c>
      <c r="B1029" s="714">
        <v>2008</v>
      </c>
      <c r="D1029" s="722" t="s">
        <v>680</v>
      </c>
      <c r="E1029" s="722" t="s">
        <v>1486</v>
      </c>
      <c r="F1029" s="714" t="s">
        <v>705</v>
      </c>
      <c r="G1029" s="723" t="s">
        <v>1480</v>
      </c>
      <c r="H1029" s="714" t="s">
        <v>1546</v>
      </c>
      <c r="I1029" s="714" t="s">
        <v>1484</v>
      </c>
      <c r="J1029" s="724">
        <v>12</v>
      </c>
      <c r="K1029" s="725">
        <v>8.6072271654258206</v>
      </c>
      <c r="L1029" s="725">
        <v>1</v>
      </c>
      <c r="M1029" s="726">
        <f t="shared" si="32"/>
        <v>8.6072271654258206</v>
      </c>
      <c r="N1029" s="727">
        <f t="shared" si="33"/>
        <v>0.71726893045215168</v>
      </c>
      <c r="O1029" s="714" t="s">
        <v>498</v>
      </c>
      <c r="P1029" s="721" t="s">
        <v>1615</v>
      </c>
      <c r="R1029" s="714">
        <v>48.9</v>
      </c>
      <c r="S1029" s="714">
        <v>10374</v>
      </c>
    </row>
    <row r="1030" spans="1:19">
      <c r="A1030" s="721" t="s">
        <v>680</v>
      </c>
      <c r="B1030" s="714">
        <v>2008</v>
      </c>
      <c r="D1030" s="722" t="s">
        <v>679</v>
      </c>
      <c r="E1030" s="722" t="s">
        <v>682</v>
      </c>
      <c r="F1030" s="714" t="s">
        <v>705</v>
      </c>
      <c r="G1030" s="723" t="s">
        <v>1480</v>
      </c>
      <c r="H1030" s="714" t="s">
        <v>1546</v>
      </c>
      <c r="I1030" s="714" t="s">
        <v>402</v>
      </c>
      <c r="J1030" s="724">
        <v>20</v>
      </c>
      <c r="K1030" s="725">
        <v>35.581986562556743</v>
      </c>
      <c r="L1030" s="725">
        <v>1</v>
      </c>
      <c r="M1030" s="726">
        <f t="shared" si="32"/>
        <v>35.581986562556743</v>
      </c>
      <c r="N1030" s="727">
        <f t="shared" si="33"/>
        <v>1.7790993281278371</v>
      </c>
      <c r="O1030" s="714" t="s">
        <v>498</v>
      </c>
      <c r="P1030" s="721" t="s">
        <v>1615</v>
      </c>
      <c r="R1030" s="714">
        <v>48.9</v>
      </c>
      <c r="S1030" s="714">
        <v>10374</v>
      </c>
    </row>
    <row r="1031" spans="1:19">
      <c r="A1031" s="721" t="s">
        <v>680</v>
      </c>
      <c r="B1031" s="714">
        <v>2008</v>
      </c>
      <c r="D1031" s="722" t="s">
        <v>680</v>
      </c>
      <c r="E1031" s="722" t="s">
        <v>1486</v>
      </c>
      <c r="F1031" s="714" t="s">
        <v>705</v>
      </c>
      <c r="G1031" s="723" t="s">
        <v>1480</v>
      </c>
      <c r="H1031" s="714" t="s">
        <v>1546</v>
      </c>
      <c r="I1031" s="714" t="s">
        <v>1484</v>
      </c>
      <c r="J1031" s="724">
        <v>30</v>
      </c>
      <c r="K1031" s="725">
        <v>19.239150172507717</v>
      </c>
      <c r="L1031" s="725">
        <v>1</v>
      </c>
      <c r="M1031" s="726">
        <f t="shared" si="32"/>
        <v>19.239150172507717</v>
      </c>
      <c r="N1031" s="727">
        <f t="shared" si="33"/>
        <v>0.64130500575025728</v>
      </c>
      <c r="O1031" s="714" t="s">
        <v>498</v>
      </c>
      <c r="P1031" s="721" t="s">
        <v>1615</v>
      </c>
      <c r="R1031" s="714">
        <v>48.9</v>
      </c>
      <c r="S1031" s="714">
        <v>10374</v>
      </c>
    </row>
    <row r="1032" spans="1:19">
      <c r="A1032" s="721" t="s">
        <v>680</v>
      </c>
      <c r="B1032" s="714">
        <v>2008</v>
      </c>
      <c r="D1032" s="722" t="s">
        <v>679</v>
      </c>
      <c r="E1032" s="722" t="s">
        <v>682</v>
      </c>
      <c r="F1032" s="714" t="s">
        <v>705</v>
      </c>
      <c r="G1032" s="723" t="s">
        <v>1480</v>
      </c>
      <c r="H1032" s="714" t="s">
        <v>1546</v>
      </c>
      <c r="I1032" s="714" t="s">
        <v>402</v>
      </c>
      <c r="J1032" s="724">
        <v>20</v>
      </c>
      <c r="K1032" s="725">
        <v>42.495006355547481</v>
      </c>
      <c r="L1032" s="725">
        <v>1</v>
      </c>
      <c r="M1032" s="726">
        <f t="shared" si="32"/>
        <v>42.495006355547481</v>
      </c>
      <c r="N1032" s="727">
        <f t="shared" si="33"/>
        <v>2.1247503177773739</v>
      </c>
      <c r="O1032" s="714" t="s">
        <v>498</v>
      </c>
      <c r="P1032" s="721" t="s">
        <v>1615</v>
      </c>
      <c r="R1032" s="714">
        <v>48.9</v>
      </c>
      <c r="S1032" s="714">
        <v>10374</v>
      </c>
    </row>
    <row r="1033" spans="1:19">
      <c r="A1033" s="721" t="s">
        <v>680</v>
      </c>
      <c r="B1033" s="714">
        <v>2008</v>
      </c>
      <c r="D1033" s="722" t="s">
        <v>680</v>
      </c>
      <c r="E1033" s="722" t="s">
        <v>1486</v>
      </c>
      <c r="F1033" s="714" t="s">
        <v>705</v>
      </c>
      <c r="G1033" s="723" t="s">
        <v>1480</v>
      </c>
      <c r="H1033" s="714" t="s">
        <v>1546</v>
      </c>
      <c r="I1033" s="714" t="s">
        <v>1484</v>
      </c>
      <c r="J1033" s="724">
        <v>30</v>
      </c>
      <c r="K1033" s="725">
        <v>18.543671690575628</v>
      </c>
      <c r="L1033" s="725">
        <v>1</v>
      </c>
      <c r="M1033" s="726">
        <f t="shared" si="32"/>
        <v>18.543671690575628</v>
      </c>
      <c r="N1033" s="727">
        <f t="shared" si="33"/>
        <v>0.61812238968585431</v>
      </c>
      <c r="O1033" s="714" t="s">
        <v>498</v>
      </c>
      <c r="P1033" s="721" t="s">
        <v>1615</v>
      </c>
      <c r="R1033" s="714">
        <v>48.9</v>
      </c>
      <c r="S1033" s="714">
        <v>10374</v>
      </c>
    </row>
    <row r="1034" spans="1:19">
      <c r="A1034" s="721" t="s">
        <v>680</v>
      </c>
      <c r="B1034" s="714">
        <v>2008</v>
      </c>
      <c r="D1034" s="722" t="s">
        <v>679</v>
      </c>
      <c r="E1034" s="722" t="s">
        <v>682</v>
      </c>
      <c r="F1034" s="714" t="s">
        <v>705</v>
      </c>
      <c r="G1034" s="723" t="s">
        <v>1480</v>
      </c>
      <c r="H1034" s="714" t="s">
        <v>1546</v>
      </c>
      <c r="I1034" s="714" t="s">
        <v>402</v>
      </c>
      <c r="J1034" s="724">
        <v>10</v>
      </c>
      <c r="K1034" s="725">
        <v>21.854003994915558</v>
      </c>
      <c r="L1034" s="725">
        <v>1</v>
      </c>
      <c r="M1034" s="726">
        <f t="shared" si="32"/>
        <v>21.854003994915558</v>
      </c>
      <c r="N1034" s="727">
        <f t="shared" si="33"/>
        <v>2.1854003994915558</v>
      </c>
      <c r="O1034" s="714" t="s">
        <v>498</v>
      </c>
      <c r="P1034" s="721" t="s">
        <v>1615</v>
      </c>
      <c r="R1034" s="714">
        <v>48.9</v>
      </c>
      <c r="S1034" s="714">
        <v>10374</v>
      </c>
    </row>
    <row r="1035" spans="1:19">
      <c r="A1035" s="721" t="s">
        <v>680</v>
      </c>
      <c r="B1035" s="714">
        <v>2008</v>
      </c>
      <c r="D1035" s="722" t="s">
        <v>680</v>
      </c>
      <c r="E1035" s="722" t="s">
        <v>1486</v>
      </c>
      <c r="F1035" s="714" t="s">
        <v>705</v>
      </c>
      <c r="G1035" s="723" t="s">
        <v>1480</v>
      </c>
      <c r="H1035" s="714" t="s">
        <v>1546</v>
      </c>
      <c r="I1035" s="714" t="s">
        <v>1484</v>
      </c>
      <c r="J1035" s="724">
        <v>30</v>
      </c>
      <c r="K1035" s="725">
        <v>20.77356092246232</v>
      </c>
      <c r="L1035" s="725">
        <v>1</v>
      </c>
      <c r="M1035" s="726">
        <f t="shared" si="32"/>
        <v>20.77356092246232</v>
      </c>
      <c r="N1035" s="727">
        <f t="shared" si="33"/>
        <v>0.69245203074874395</v>
      </c>
      <c r="O1035" s="714" t="s">
        <v>498</v>
      </c>
      <c r="P1035" s="721" t="s">
        <v>1615</v>
      </c>
      <c r="R1035" s="714">
        <v>48.9</v>
      </c>
      <c r="S1035" s="714">
        <v>10374</v>
      </c>
    </row>
    <row r="1036" spans="1:19">
      <c r="A1036" s="721" t="s">
        <v>680</v>
      </c>
      <c r="B1036" s="714">
        <v>2008</v>
      </c>
      <c r="D1036" s="722" t="s">
        <v>679</v>
      </c>
      <c r="E1036" s="722" t="s">
        <v>682</v>
      </c>
      <c r="F1036" s="714" t="s">
        <v>705</v>
      </c>
      <c r="G1036" s="723" t="s">
        <v>1480</v>
      </c>
      <c r="H1036" s="714" t="s">
        <v>1546</v>
      </c>
      <c r="I1036" s="714" t="s">
        <v>402</v>
      </c>
      <c r="J1036" s="724">
        <v>20</v>
      </c>
      <c r="K1036" s="725">
        <v>39.041220265117119</v>
      </c>
      <c r="L1036" s="725">
        <v>1</v>
      </c>
      <c r="M1036" s="726">
        <f t="shared" si="32"/>
        <v>39.041220265117119</v>
      </c>
      <c r="N1036" s="727">
        <f t="shared" si="33"/>
        <v>1.952061013255856</v>
      </c>
      <c r="O1036" s="714" t="s">
        <v>498</v>
      </c>
      <c r="P1036" s="721" t="s">
        <v>1615</v>
      </c>
      <c r="R1036" s="714">
        <v>48.9</v>
      </c>
      <c r="S1036" s="714">
        <v>10374</v>
      </c>
    </row>
    <row r="1037" spans="1:19">
      <c r="A1037" s="721" t="s">
        <v>680</v>
      </c>
      <c r="B1037" s="714">
        <v>2008</v>
      </c>
      <c r="D1037" s="722" t="s">
        <v>1619</v>
      </c>
      <c r="E1037" s="722" t="s">
        <v>1500</v>
      </c>
      <c r="F1037" s="714" t="s">
        <v>705</v>
      </c>
      <c r="G1037" s="723" t="s">
        <v>1480</v>
      </c>
      <c r="H1037" s="714" t="s">
        <v>1546</v>
      </c>
      <c r="I1037" s="714" t="s">
        <v>1484</v>
      </c>
      <c r="J1037" s="724">
        <v>10</v>
      </c>
      <c r="K1037" s="725">
        <v>5.084437988015253</v>
      </c>
      <c r="L1037" s="725">
        <v>1</v>
      </c>
      <c r="M1037" s="726">
        <f t="shared" si="32"/>
        <v>5.084437988015253</v>
      </c>
      <c r="N1037" s="727">
        <f t="shared" si="33"/>
        <v>0.50844379880152535</v>
      </c>
      <c r="O1037" s="714" t="s">
        <v>498</v>
      </c>
      <c r="P1037" s="721" t="s">
        <v>1615</v>
      </c>
      <c r="R1037" s="714">
        <v>48.9</v>
      </c>
      <c r="S1037" s="714">
        <v>10374</v>
      </c>
    </row>
    <row r="1038" spans="1:19">
      <c r="A1038" s="721" t="s">
        <v>680</v>
      </c>
      <c r="B1038" s="714">
        <v>2008</v>
      </c>
      <c r="D1038" s="722" t="s">
        <v>679</v>
      </c>
      <c r="E1038" s="722" t="s">
        <v>682</v>
      </c>
      <c r="F1038" s="714" t="s">
        <v>705</v>
      </c>
      <c r="G1038" s="723" t="s">
        <v>1480</v>
      </c>
      <c r="H1038" s="714" t="s">
        <v>1546</v>
      </c>
      <c r="I1038" s="714" t="s">
        <v>402</v>
      </c>
      <c r="J1038" s="724">
        <v>20</v>
      </c>
      <c r="K1038" s="725">
        <v>44.379880152533133</v>
      </c>
      <c r="L1038" s="725">
        <v>1</v>
      </c>
      <c r="M1038" s="726">
        <f t="shared" si="32"/>
        <v>44.379880152533133</v>
      </c>
      <c r="N1038" s="727">
        <f t="shared" si="33"/>
        <v>2.2189940076266566</v>
      </c>
      <c r="O1038" s="714" t="s">
        <v>498</v>
      </c>
      <c r="P1038" s="721" t="s">
        <v>1615</v>
      </c>
      <c r="R1038" s="714">
        <v>48.9</v>
      </c>
      <c r="S1038" s="714">
        <v>10374</v>
      </c>
    </row>
    <row r="1039" spans="1:19">
      <c r="A1039" s="721" t="s">
        <v>680</v>
      </c>
      <c r="B1039" s="714">
        <v>2008</v>
      </c>
      <c r="D1039" s="722" t="s">
        <v>680</v>
      </c>
      <c r="E1039" s="722" t="s">
        <v>1486</v>
      </c>
      <c r="F1039" s="714" t="s">
        <v>705</v>
      </c>
      <c r="G1039" s="723" t="s">
        <v>1480</v>
      </c>
      <c r="H1039" s="714" t="s">
        <v>1546</v>
      </c>
      <c r="I1039" s="714" t="s">
        <v>1484</v>
      </c>
      <c r="J1039" s="724">
        <v>30</v>
      </c>
      <c r="K1039" s="725">
        <v>24.22371527147267</v>
      </c>
      <c r="L1039" s="725">
        <v>1</v>
      </c>
      <c r="M1039" s="726">
        <f t="shared" si="32"/>
        <v>24.22371527147267</v>
      </c>
      <c r="N1039" s="727">
        <f t="shared" si="33"/>
        <v>0.8074571757157557</v>
      </c>
      <c r="O1039" s="714" t="s">
        <v>498</v>
      </c>
      <c r="P1039" s="721" t="s">
        <v>1615</v>
      </c>
      <c r="R1039" s="714">
        <v>48.9</v>
      </c>
      <c r="S1039" s="714">
        <v>10374</v>
      </c>
    </row>
    <row r="1040" spans="1:19">
      <c r="A1040" s="721" t="s">
        <v>680</v>
      </c>
      <c r="B1040" s="714">
        <v>2008</v>
      </c>
      <c r="D1040" s="722" t="s">
        <v>679</v>
      </c>
      <c r="E1040" s="722" t="s">
        <v>682</v>
      </c>
      <c r="F1040" s="714" t="s">
        <v>705</v>
      </c>
      <c r="G1040" s="723" t="s">
        <v>1480</v>
      </c>
      <c r="H1040" s="714" t="s">
        <v>1546</v>
      </c>
      <c r="I1040" s="714" t="s">
        <v>402</v>
      </c>
      <c r="J1040" s="724">
        <v>20</v>
      </c>
      <c r="K1040" s="725">
        <v>45.033593608135099</v>
      </c>
      <c r="L1040" s="725">
        <v>1</v>
      </c>
      <c r="M1040" s="726">
        <f t="shared" si="32"/>
        <v>45.033593608135099</v>
      </c>
      <c r="N1040" s="727">
        <f t="shared" si="33"/>
        <v>2.2516796804067551</v>
      </c>
      <c r="O1040" s="714" t="s">
        <v>498</v>
      </c>
      <c r="P1040" s="721" t="s">
        <v>1615</v>
      </c>
      <c r="R1040" s="714">
        <v>48.9</v>
      </c>
      <c r="S1040" s="714">
        <v>10374</v>
      </c>
    </row>
    <row r="1041" spans="1:19">
      <c r="A1041" s="721" t="s">
        <v>680</v>
      </c>
      <c r="B1041" s="714">
        <v>2008</v>
      </c>
      <c r="D1041" s="722" t="s">
        <v>680</v>
      </c>
      <c r="E1041" s="722" t="s">
        <v>1486</v>
      </c>
      <c r="F1041" s="714" t="s">
        <v>705</v>
      </c>
      <c r="G1041" s="723" t="s">
        <v>1480</v>
      </c>
      <c r="H1041" s="714" t="s">
        <v>1546</v>
      </c>
      <c r="I1041" s="714" t="s">
        <v>1484</v>
      </c>
      <c r="J1041" s="724">
        <v>30</v>
      </c>
      <c r="K1041" s="725">
        <v>25.876157617577626</v>
      </c>
      <c r="L1041" s="725">
        <v>1</v>
      </c>
      <c r="M1041" s="726">
        <f t="shared" si="32"/>
        <v>25.876157617577626</v>
      </c>
      <c r="N1041" s="727">
        <f t="shared" si="33"/>
        <v>0.86253858725258747</v>
      </c>
      <c r="O1041" s="714" t="s">
        <v>498</v>
      </c>
      <c r="P1041" s="721" t="s">
        <v>1615</v>
      </c>
      <c r="R1041" s="714">
        <v>48.9</v>
      </c>
      <c r="S1041" s="714">
        <v>10374</v>
      </c>
    </row>
    <row r="1042" spans="1:19">
      <c r="A1042" s="721" t="s">
        <v>680</v>
      </c>
      <c r="B1042" s="714">
        <v>2008</v>
      </c>
      <c r="D1042" s="722" t="s">
        <v>679</v>
      </c>
      <c r="E1042" s="722" t="s">
        <v>682</v>
      </c>
      <c r="F1042" s="714" t="s">
        <v>705</v>
      </c>
      <c r="G1042" s="723" t="s">
        <v>1480</v>
      </c>
      <c r="H1042" s="714" t="s">
        <v>1546</v>
      </c>
      <c r="I1042" s="714" t="s">
        <v>402</v>
      </c>
      <c r="J1042" s="724">
        <v>20</v>
      </c>
      <c r="K1042" s="725">
        <v>44.997276193934987</v>
      </c>
      <c r="L1042" s="725">
        <v>1</v>
      </c>
      <c r="M1042" s="726">
        <f t="shared" si="32"/>
        <v>44.997276193934987</v>
      </c>
      <c r="N1042" s="727">
        <f t="shared" si="33"/>
        <v>2.2498638096967492</v>
      </c>
      <c r="O1042" s="714" t="s">
        <v>498</v>
      </c>
      <c r="P1042" s="721" t="s">
        <v>1615</v>
      </c>
      <c r="R1042" s="714">
        <v>48.9</v>
      </c>
      <c r="S1042" s="714">
        <v>10374</v>
      </c>
    </row>
    <row r="1043" spans="1:19">
      <c r="A1043" s="721" t="s">
        <v>680</v>
      </c>
      <c r="B1043" s="714">
        <v>2008</v>
      </c>
      <c r="D1043" s="722" t="s">
        <v>680</v>
      </c>
      <c r="E1043" s="722" t="s">
        <v>1500</v>
      </c>
      <c r="F1043" s="714" t="s">
        <v>705</v>
      </c>
      <c r="G1043" s="723" t="s">
        <v>1480</v>
      </c>
      <c r="H1043" s="714" t="s">
        <v>1546</v>
      </c>
      <c r="I1043" s="714" t="s">
        <v>1484</v>
      </c>
      <c r="J1043" s="724">
        <v>10</v>
      </c>
      <c r="K1043" s="725">
        <v>5.4385327764663147</v>
      </c>
      <c r="L1043" s="725">
        <v>1</v>
      </c>
      <c r="M1043" s="726">
        <f t="shared" si="32"/>
        <v>5.4385327764663147</v>
      </c>
      <c r="N1043" s="727">
        <f t="shared" si="33"/>
        <v>0.54385327764663149</v>
      </c>
      <c r="O1043" s="714" t="s">
        <v>498</v>
      </c>
      <c r="P1043" s="721" t="s">
        <v>1615</v>
      </c>
      <c r="R1043" s="714">
        <v>48.9</v>
      </c>
      <c r="S1043" s="714">
        <v>10374</v>
      </c>
    </row>
    <row r="1044" spans="1:19">
      <c r="A1044" s="721" t="s">
        <v>680</v>
      </c>
      <c r="B1044" s="714">
        <v>2008</v>
      </c>
      <c r="D1044" s="722" t="s">
        <v>679</v>
      </c>
      <c r="E1044" s="722" t="s">
        <v>682</v>
      </c>
      <c r="F1044" s="714" t="s">
        <v>705</v>
      </c>
      <c r="G1044" s="723" t="s">
        <v>1480</v>
      </c>
      <c r="H1044" s="714" t="s">
        <v>1546</v>
      </c>
      <c r="I1044" s="714" t="s">
        <v>402</v>
      </c>
      <c r="J1044" s="724">
        <v>20</v>
      </c>
      <c r="K1044" s="725">
        <v>43.217722898129651</v>
      </c>
      <c r="L1044" s="725">
        <v>1</v>
      </c>
      <c r="M1044" s="726">
        <f t="shared" si="32"/>
        <v>43.217722898129651</v>
      </c>
      <c r="N1044" s="727">
        <f t="shared" si="33"/>
        <v>2.1608861449064825</v>
      </c>
      <c r="O1044" s="714" t="s">
        <v>498</v>
      </c>
      <c r="P1044" s="721" t="s">
        <v>1615</v>
      </c>
      <c r="R1044" s="714">
        <v>48.9</v>
      </c>
      <c r="S1044" s="714">
        <v>10374</v>
      </c>
    </row>
    <row r="1045" spans="1:19">
      <c r="A1045" s="721" t="s">
        <v>680</v>
      </c>
      <c r="B1045" s="714">
        <v>2008</v>
      </c>
      <c r="D1045" s="722" t="s">
        <v>680</v>
      </c>
      <c r="E1045" s="722" t="s">
        <v>1486</v>
      </c>
      <c r="F1045" s="714" t="s">
        <v>705</v>
      </c>
      <c r="G1045" s="723" t="s">
        <v>1480</v>
      </c>
      <c r="H1045" s="714" t="s">
        <v>1546</v>
      </c>
      <c r="I1045" s="714" t="s">
        <v>1484</v>
      </c>
      <c r="J1045" s="724">
        <v>30</v>
      </c>
      <c r="K1045" s="725">
        <v>23.152351552569456</v>
      </c>
      <c r="L1045" s="725">
        <v>1</v>
      </c>
      <c r="M1045" s="726">
        <f t="shared" si="32"/>
        <v>23.152351552569456</v>
      </c>
      <c r="N1045" s="727">
        <f t="shared" si="33"/>
        <v>0.77174505175231523</v>
      </c>
      <c r="O1045" s="714" t="s">
        <v>498</v>
      </c>
      <c r="P1045" s="721" t="s">
        <v>1615</v>
      </c>
      <c r="R1045" s="714">
        <v>48.9</v>
      </c>
      <c r="S1045" s="714">
        <v>10374</v>
      </c>
    </row>
    <row r="1046" spans="1:19">
      <c r="A1046" s="721" t="s">
        <v>680</v>
      </c>
      <c r="B1046" s="714">
        <v>2008</v>
      </c>
      <c r="D1046" s="722" t="s">
        <v>679</v>
      </c>
      <c r="E1046" s="722" t="s">
        <v>682</v>
      </c>
      <c r="F1046" s="714" t="s">
        <v>705</v>
      </c>
      <c r="G1046" s="723" t="s">
        <v>1480</v>
      </c>
      <c r="H1046" s="714" t="s">
        <v>1546</v>
      </c>
      <c r="I1046" s="714" t="s">
        <v>402</v>
      </c>
      <c r="J1046" s="724">
        <v>10</v>
      </c>
      <c r="K1046" s="725">
        <v>18.158707100054475</v>
      </c>
      <c r="L1046" s="725">
        <v>1</v>
      </c>
      <c r="M1046" s="726">
        <f t="shared" si="32"/>
        <v>18.158707100054475</v>
      </c>
      <c r="N1046" s="727">
        <f t="shared" si="33"/>
        <v>1.8158707100054474</v>
      </c>
      <c r="O1046" s="714" t="s">
        <v>498</v>
      </c>
      <c r="P1046" s="721" t="s">
        <v>1615</v>
      </c>
      <c r="R1046" s="714">
        <v>48.9</v>
      </c>
      <c r="S1046" s="714">
        <v>10374</v>
      </c>
    </row>
    <row r="1047" spans="1:19">
      <c r="A1047" s="721" t="s">
        <v>680</v>
      </c>
      <c r="B1047" s="714">
        <v>2008</v>
      </c>
      <c r="D1047" s="722" t="s">
        <v>680</v>
      </c>
      <c r="E1047" s="722" t="s">
        <v>1500</v>
      </c>
      <c r="F1047" s="714" t="s">
        <v>705</v>
      </c>
      <c r="G1047" s="723" t="s">
        <v>1480</v>
      </c>
      <c r="H1047" s="714" t="s">
        <v>1546</v>
      </c>
      <c r="I1047" s="714" t="s">
        <v>1484</v>
      </c>
      <c r="J1047" s="724">
        <v>10</v>
      </c>
      <c r="K1047" s="725">
        <v>4.7212638460141632</v>
      </c>
      <c r="L1047" s="725">
        <v>1</v>
      </c>
      <c r="M1047" s="726">
        <f t="shared" si="32"/>
        <v>4.7212638460141632</v>
      </c>
      <c r="N1047" s="727">
        <f t="shared" si="33"/>
        <v>0.47212638460141632</v>
      </c>
      <c r="O1047" s="714" t="s">
        <v>498</v>
      </c>
      <c r="P1047" s="721" t="s">
        <v>1615</v>
      </c>
      <c r="R1047" s="714">
        <v>48.9</v>
      </c>
      <c r="S1047" s="714">
        <v>10374</v>
      </c>
    </row>
    <row r="1048" spans="1:19">
      <c r="A1048" s="721" t="s">
        <v>680</v>
      </c>
      <c r="B1048" s="714">
        <v>2008</v>
      </c>
      <c r="D1048" s="722" t="s">
        <v>679</v>
      </c>
      <c r="E1048" s="722" t="s">
        <v>682</v>
      </c>
      <c r="F1048" s="714" t="s">
        <v>705</v>
      </c>
      <c r="G1048" s="723" t="s">
        <v>1480</v>
      </c>
      <c r="H1048" s="714" t="s">
        <v>1546</v>
      </c>
      <c r="I1048" s="714" t="s">
        <v>402</v>
      </c>
      <c r="J1048" s="724">
        <v>20</v>
      </c>
      <c r="K1048" s="725">
        <v>40.533865988741596</v>
      </c>
      <c r="L1048" s="725">
        <v>1</v>
      </c>
      <c r="M1048" s="726">
        <f t="shared" si="32"/>
        <v>40.533865988741596</v>
      </c>
      <c r="N1048" s="727">
        <f t="shared" si="33"/>
        <v>2.0266932994370799</v>
      </c>
      <c r="O1048" s="714" t="s">
        <v>498</v>
      </c>
      <c r="P1048" s="721" t="s">
        <v>1615</v>
      </c>
      <c r="R1048" s="714">
        <v>48.9</v>
      </c>
      <c r="S1048" s="714">
        <v>10374</v>
      </c>
    </row>
    <row r="1049" spans="1:19">
      <c r="A1049" s="721" t="s">
        <v>680</v>
      </c>
      <c r="B1049" s="714">
        <v>2008</v>
      </c>
      <c r="D1049" s="722" t="s">
        <v>680</v>
      </c>
      <c r="E1049" s="722" t="s">
        <v>1486</v>
      </c>
      <c r="F1049" s="714" t="s">
        <v>705</v>
      </c>
      <c r="G1049" s="723" t="s">
        <v>1480</v>
      </c>
      <c r="H1049" s="714" t="s">
        <v>1546</v>
      </c>
      <c r="I1049" s="714" t="s">
        <v>1484</v>
      </c>
      <c r="J1049" s="724">
        <v>30</v>
      </c>
      <c r="K1049" s="725">
        <v>18.543671690575628</v>
      </c>
      <c r="L1049" s="725">
        <v>1</v>
      </c>
      <c r="M1049" s="726">
        <f t="shared" si="32"/>
        <v>18.543671690575628</v>
      </c>
      <c r="N1049" s="727">
        <f t="shared" si="33"/>
        <v>0.61812238968585431</v>
      </c>
      <c r="O1049" s="714" t="s">
        <v>498</v>
      </c>
      <c r="P1049" s="721" t="s">
        <v>1615</v>
      </c>
      <c r="R1049" s="714">
        <v>48.9</v>
      </c>
      <c r="S1049" s="714">
        <v>10374</v>
      </c>
    </row>
    <row r="1050" spans="1:19">
      <c r="A1050" s="721" t="s">
        <v>680</v>
      </c>
      <c r="B1050" s="714">
        <v>2008</v>
      </c>
      <c r="D1050" s="722" t="s">
        <v>679</v>
      </c>
      <c r="E1050" s="722" t="s">
        <v>682</v>
      </c>
      <c r="F1050" s="714" t="s">
        <v>705</v>
      </c>
      <c r="G1050" s="723" t="s">
        <v>1480</v>
      </c>
      <c r="H1050" s="714" t="s">
        <v>1546</v>
      </c>
      <c r="I1050" s="714" t="s">
        <v>402</v>
      </c>
      <c r="J1050" s="724">
        <v>20</v>
      </c>
      <c r="K1050" s="725">
        <v>49.960050844379879</v>
      </c>
      <c r="L1050" s="725">
        <v>1</v>
      </c>
      <c r="M1050" s="726">
        <f t="shared" si="32"/>
        <v>49.960050844379879</v>
      </c>
      <c r="N1050" s="727">
        <f t="shared" si="33"/>
        <v>2.4980025422189938</v>
      </c>
      <c r="O1050" s="714" t="s">
        <v>498</v>
      </c>
      <c r="P1050" s="721" t="s">
        <v>1615</v>
      </c>
      <c r="R1050" s="714">
        <v>48.9</v>
      </c>
      <c r="S1050" s="714">
        <v>10374</v>
      </c>
    </row>
    <row r="1051" spans="1:19">
      <c r="A1051" s="721" t="s">
        <v>680</v>
      </c>
      <c r="B1051" s="714">
        <v>2008</v>
      </c>
      <c r="D1051" s="722" t="s">
        <v>1616</v>
      </c>
      <c r="E1051" s="722" t="s">
        <v>1617</v>
      </c>
      <c r="F1051" s="714" t="s">
        <v>705</v>
      </c>
      <c r="G1051" s="723" t="s">
        <v>1480</v>
      </c>
      <c r="H1051" s="714" t="s">
        <v>1546</v>
      </c>
      <c r="I1051" s="714" t="s">
        <v>1484</v>
      </c>
      <c r="J1051" s="724">
        <v>10</v>
      </c>
      <c r="K1051" s="725">
        <v>9.124750317777373</v>
      </c>
      <c r="L1051" s="725">
        <v>1</v>
      </c>
      <c r="M1051" s="726">
        <f t="shared" si="32"/>
        <v>9.124750317777373</v>
      </c>
      <c r="N1051" s="727">
        <f t="shared" si="33"/>
        <v>0.91247503177773726</v>
      </c>
      <c r="O1051" s="714" t="s">
        <v>498</v>
      </c>
      <c r="P1051" s="721" t="s">
        <v>1615</v>
      </c>
      <c r="R1051" s="714">
        <v>48.9</v>
      </c>
      <c r="S1051" s="714">
        <v>10374</v>
      </c>
    </row>
    <row r="1052" spans="1:19">
      <c r="A1052" s="721" t="s">
        <v>680</v>
      </c>
      <c r="B1052" s="714">
        <v>2008</v>
      </c>
      <c r="D1052" s="722" t="s">
        <v>679</v>
      </c>
      <c r="E1052" s="722" t="s">
        <v>682</v>
      </c>
      <c r="F1052" s="714" t="s">
        <v>705</v>
      </c>
      <c r="G1052" s="723" t="s">
        <v>1480</v>
      </c>
      <c r="H1052" s="714" t="s">
        <v>1546</v>
      </c>
      <c r="I1052" s="714" t="s">
        <v>402</v>
      </c>
      <c r="J1052" s="724">
        <v>20</v>
      </c>
      <c r="K1052" s="725">
        <v>49.960050844379879</v>
      </c>
      <c r="L1052" s="725">
        <v>1</v>
      </c>
      <c r="M1052" s="726">
        <f t="shared" si="32"/>
        <v>49.960050844379879</v>
      </c>
      <c r="N1052" s="727">
        <f t="shared" si="33"/>
        <v>2.4980025422189938</v>
      </c>
      <c r="O1052" s="714" t="s">
        <v>498</v>
      </c>
      <c r="P1052" s="721" t="s">
        <v>1615</v>
      </c>
      <c r="R1052" s="714">
        <v>48.9</v>
      </c>
      <c r="S1052" s="714">
        <v>10374</v>
      </c>
    </row>
    <row r="1053" spans="1:19">
      <c r="A1053" s="721" t="s">
        <v>680</v>
      </c>
      <c r="B1053" s="714">
        <v>2008</v>
      </c>
      <c r="D1053" s="722" t="s">
        <v>679</v>
      </c>
      <c r="E1053" s="722" t="s">
        <v>682</v>
      </c>
      <c r="F1053" s="714" t="s">
        <v>705</v>
      </c>
      <c r="G1053" s="723" t="s">
        <v>1480</v>
      </c>
      <c r="H1053" s="714" t="s">
        <v>1546</v>
      </c>
      <c r="I1053" s="714" t="s">
        <v>402</v>
      </c>
      <c r="J1053" s="724">
        <v>20</v>
      </c>
      <c r="K1053" s="725">
        <v>36.317414200108949</v>
      </c>
      <c r="L1053" s="725">
        <v>1</v>
      </c>
      <c r="M1053" s="726">
        <f t="shared" si="32"/>
        <v>36.317414200108949</v>
      </c>
      <c r="N1053" s="727">
        <f t="shared" si="33"/>
        <v>1.8158707100054474</v>
      </c>
      <c r="O1053" s="714" t="s">
        <v>498</v>
      </c>
      <c r="P1053" s="721" t="s">
        <v>1615</v>
      </c>
      <c r="R1053" s="714">
        <v>48.9</v>
      </c>
      <c r="S1053" s="714">
        <v>10374</v>
      </c>
    </row>
    <row r="1054" spans="1:19">
      <c r="A1054" s="721" t="s">
        <v>680</v>
      </c>
      <c r="B1054" s="714">
        <v>2008</v>
      </c>
      <c r="D1054" s="722" t="s">
        <v>1619</v>
      </c>
      <c r="E1054" s="722" t="s">
        <v>1539</v>
      </c>
      <c r="F1054" s="714" t="s">
        <v>705</v>
      </c>
      <c r="G1054" s="723" t="s">
        <v>1480</v>
      </c>
      <c r="H1054" s="714" t="s">
        <v>1546</v>
      </c>
      <c r="I1054" s="714" t="s">
        <v>1484</v>
      </c>
      <c r="J1054" s="724">
        <v>20</v>
      </c>
      <c r="K1054" s="725">
        <v>9.0793535500272373</v>
      </c>
      <c r="L1054" s="725">
        <v>1</v>
      </c>
      <c r="M1054" s="726">
        <f t="shared" si="32"/>
        <v>9.0793535500272373</v>
      </c>
      <c r="N1054" s="727">
        <f t="shared" si="33"/>
        <v>0.45396767750136185</v>
      </c>
      <c r="O1054" s="714" t="s">
        <v>498</v>
      </c>
      <c r="P1054" s="721" t="s">
        <v>1615</v>
      </c>
      <c r="R1054" s="714">
        <v>48.9</v>
      </c>
      <c r="S1054" s="714">
        <v>10374</v>
      </c>
    </row>
    <row r="1055" spans="1:19">
      <c r="A1055" s="721" t="s">
        <v>680</v>
      </c>
      <c r="B1055" s="714">
        <v>2008</v>
      </c>
      <c r="D1055" s="722" t="s">
        <v>679</v>
      </c>
      <c r="E1055" s="722" t="s">
        <v>682</v>
      </c>
      <c r="F1055" s="714" t="s">
        <v>705</v>
      </c>
      <c r="G1055" s="723" t="s">
        <v>1480</v>
      </c>
      <c r="H1055" s="714" t="s">
        <v>1546</v>
      </c>
      <c r="I1055" s="714" t="s">
        <v>402</v>
      </c>
      <c r="J1055" s="724">
        <v>20</v>
      </c>
      <c r="K1055" s="725">
        <v>35.954240058107857</v>
      </c>
      <c r="L1055" s="725">
        <v>1</v>
      </c>
      <c r="M1055" s="726">
        <f t="shared" si="32"/>
        <v>35.954240058107857</v>
      </c>
      <c r="N1055" s="727">
        <f t="shared" si="33"/>
        <v>1.7977120029053928</v>
      </c>
      <c r="O1055" s="714" t="s">
        <v>498</v>
      </c>
      <c r="P1055" s="721" t="s">
        <v>1615</v>
      </c>
      <c r="R1055" s="714">
        <v>48.9</v>
      </c>
      <c r="S1055" s="714">
        <v>10374</v>
      </c>
    </row>
    <row r="1056" spans="1:19">
      <c r="A1056" s="721" t="s">
        <v>680</v>
      </c>
      <c r="B1056" s="714">
        <v>2008</v>
      </c>
      <c r="D1056" s="722" t="s">
        <v>1620</v>
      </c>
      <c r="E1056" s="722" t="s">
        <v>1487</v>
      </c>
      <c r="F1056" s="714" t="s">
        <v>705</v>
      </c>
      <c r="G1056" s="723" t="s">
        <v>1480</v>
      </c>
      <c r="H1056" s="714" t="s">
        <v>1546</v>
      </c>
      <c r="I1056" s="714" t="s">
        <v>1484</v>
      </c>
      <c r="J1056" s="724">
        <v>30</v>
      </c>
      <c r="K1056" s="725">
        <v>25.059015798075176</v>
      </c>
      <c r="L1056" s="725">
        <v>1</v>
      </c>
      <c r="M1056" s="726">
        <f t="shared" si="32"/>
        <v>25.059015798075176</v>
      </c>
      <c r="N1056" s="727">
        <f t="shared" si="33"/>
        <v>0.83530052660250587</v>
      </c>
      <c r="O1056" s="714" t="s">
        <v>498</v>
      </c>
      <c r="P1056" s="721" t="s">
        <v>1615</v>
      </c>
      <c r="R1056" s="714">
        <v>48.9</v>
      </c>
      <c r="S1056" s="714">
        <v>10374</v>
      </c>
    </row>
    <row r="1057" spans="1:19">
      <c r="A1057" s="721" t="s">
        <v>680</v>
      </c>
      <c r="B1057" s="714">
        <v>2008</v>
      </c>
      <c r="D1057" s="722" t="s">
        <v>679</v>
      </c>
      <c r="E1057" s="722" t="s">
        <v>682</v>
      </c>
      <c r="F1057" s="714" t="s">
        <v>705</v>
      </c>
      <c r="G1057" s="723" t="s">
        <v>1480</v>
      </c>
      <c r="H1057" s="714" t="s">
        <v>1546</v>
      </c>
      <c r="I1057" s="714" t="s">
        <v>402</v>
      </c>
      <c r="J1057" s="724">
        <v>20</v>
      </c>
      <c r="K1057" s="725">
        <v>44.670419466134007</v>
      </c>
      <c r="L1057" s="725">
        <v>1</v>
      </c>
      <c r="M1057" s="726">
        <f t="shared" si="32"/>
        <v>44.670419466134007</v>
      </c>
      <c r="N1057" s="727">
        <f t="shared" si="33"/>
        <v>2.2335209733067005</v>
      </c>
      <c r="O1057" s="714" t="s">
        <v>498</v>
      </c>
      <c r="P1057" s="721" t="s">
        <v>1615</v>
      </c>
      <c r="R1057" s="714">
        <v>48.9</v>
      </c>
      <c r="S1057" s="714">
        <v>10374</v>
      </c>
    </row>
    <row r="1058" spans="1:19">
      <c r="A1058" s="721" t="s">
        <v>680</v>
      </c>
      <c r="B1058" s="714">
        <v>2008</v>
      </c>
      <c r="D1058" s="722" t="s">
        <v>680</v>
      </c>
      <c r="E1058" s="722" t="s">
        <v>1486</v>
      </c>
      <c r="F1058" s="714" t="s">
        <v>705</v>
      </c>
      <c r="G1058" s="723" t="s">
        <v>1480</v>
      </c>
      <c r="H1058" s="714" t="s">
        <v>1546</v>
      </c>
      <c r="I1058" s="714" t="s">
        <v>1484</v>
      </c>
      <c r="J1058" s="724">
        <v>30</v>
      </c>
      <c r="K1058" s="725">
        <v>20.882513165062647</v>
      </c>
      <c r="L1058" s="725">
        <v>1</v>
      </c>
      <c r="M1058" s="726">
        <f t="shared" si="32"/>
        <v>20.882513165062647</v>
      </c>
      <c r="N1058" s="727">
        <f t="shared" si="33"/>
        <v>0.69608377216875494</v>
      </c>
      <c r="O1058" s="714" t="s">
        <v>498</v>
      </c>
      <c r="P1058" s="721" t="s">
        <v>1615</v>
      </c>
      <c r="R1058" s="714">
        <v>48.9</v>
      </c>
      <c r="S1058" s="714">
        <v>10374</v>
      </c>
    </row>
    <row r="1059" spans="1:19">
      <c r="A1059" s="721" t="s">
        <v>680</v>
      </c>
      <c r="B1059" s="714">
        <v>2008</v>
      </c>
      <c r="D1059" s="722" t="s">
        <v>679</v>
      </c>
      <c r="E1059" s="722" t="s">
        <v>682</v>
      </c>
      <c r="F1059" s="714" t="s">
        <v>705</v>
      </c>
      <c r="G1059" s="723" t="s">
        <v>1480</v>
      </c>
      <c r="H1059" s="714" t="s">
        <v>1546</v>
      </c>
      <c r="I1059" s="714" t="s">
        <v>402</v>
      </c>
      <c r="J1059" s="724">
        <v>20</v>
      </c>
      <c r="K1059" s="725">
        <v>35.936081351007807</v>
      </c>
      <c r="L1059" s="725">
        <v>1</v>
      </c>
      <c r="M1059" s="726">
        <f t="shared" si="32"/>
        <v>35.936081351007807</v>
      </c>
      <c r="N1059" s="727">
        <f t="shared" si="33"/>
        <v>1.7968040675503905</v>
      </c>
      <c r="O1059" s="714" t="s">
        <v>498</v>
      </c>
      <c r="P1059" s="721" t="s">
        <v>1615</v>
      </c>
      <c r="R1059" s="714">
        <v>48.9</v>
      </c>
      <c r="S1059" s="714">
        <v>10374</v>
      </c>
    </row>
    <row r="1060" spans="1:19">
      <c r="A1060" s="721" t="s">
        <v>680</v>
      </c>
      <c r="B1060" s="714">
        <v>2008</v>
      </c>
      <c r="D1060" s="722" t="s">
        <v>1621</v>
      </c>
      <c r="E1060" s="722" t="s">
        <v>1541</v>
      </c>
      <c r="F1060" s="714" t="s">
        <v>705</v>
      </c>
      <c r="G1060" s="723" t="s">
        <v>1480</v>
      </c>
      <c r="H1060" s="714" t="s">
        <v>1546</v>
      </c>
      <c r="I1060" s="714" t="s">
        <v>1484</v>
      </c>
      <c r="J1060" s="724">
        <v>10</v>
      </c>
      <c r="K1060" s="725">
        <v>10.032685672780097</v>
      </c>
      <c r="L1060" s="725">
        <v>1</v>
      </c>
      <c r="M1060" s="726">
        <f t="shared" si="32"/>
        <v>10.032685672780097</v>
      </c>
      <c r="N1060" s="727">
        <f t="shared" si="33"/>
        <v>1.0032685672780097</v>
      </c>
      <c r="O1060" s="714" t="s">
        <v>498</v>
      </c>
      <c r="P1060" s="721" t="s">
        <v>1615</v>
      </c>
      <c r="R1060" s="714">
        <v>48.9</v>
      </c>
      <c r="S1060" s="714">
        <v>10374</v>
      </c>
    </row>
    <row r="1061" spans="1:19">
      <c r="A1061" s="721" t="s">
        <v>680</v>
      </c>
      <c r="B1061" s="714">
        <v>2008</v>
      </c>
      <c r="D1061" s="722" t="s">
        <v>679</v>
      </c>
      <c r="E1061" s="722" t="s">
        <v>682</v>
      </c>
      <c r="F1061" s="714" t="s">
        <v>705</v>
      </c>
      <c r="G1061" s="723" t="s">
        <v>1480</v>
      </c>
      <c r="H1061" s="714" t="s">
        <v>1546</v>
      </c>
      <c r="I1061" s="714" t="s">
        <v>402</v>
      </c>
      <c r="J1061" s="724">
        <v>20</v>
      </c>
      <c r="K1061" s="725">
        <v>38.133284910114398</v>
      </c>
      <c r="L1061" s="725">
        <v>1</v>
      </c>
      <c r="M1061" s="726">
        <f t="shared" si="32"/>
        <v>38.133284910114398</v>
      </c>
      <c r="N1061" s="727">
        <f t="shared" si="33"/>
        <v>1.9066642455057199</v>
      </c>
      <c r="O1061" s="714" t="s">
        <v>498</v>
      </c>
      <c r="P1061" s="721" t="s">
        <v>1615</v>
      </c>
      <c r="R1061" s="714">
        <v>48.9</v>
      </c>
      <c r="S1061" s="714">
        <v>10374</v>
      </c>
    </row>
    <row r="1062" spans="1:19">
      <c r="A1062" s="721" t="s">
        <v>680</v>
      </c>
      <c r="B1062" s="714">
        <v>2008</v>
      </c>
      <c r="D1062" s="722" t="s">
        <v>680</v>
      </c>
      <c r="E1062" s="722" t="s">
        <v>1486</v>
      </c>
      <c r="F1062" s="714" t="s">
        <v>705</v>
      </c>
      <c r="G1062" s="723" t="s">
        <v>1480</v>
      </c>
      <c r="H1062" s="714" t="s">
        <v>1546</v>
      </c>
      <c r="I1062" s="714" t="s">
        <v>1484</v>
      </c>
      <c r="J1062" s="724">
        <v>30</v>
      </c>
      <c r="K1062" s="725">
        <v>23.651715997820954</v>
      </c>
      <c r="L1062" s="725">
        <v>1</v>
      </c>
      <c r="M1062" s="726">
        <f t="shared" si="32"/>
        <v>23.651715997820954</v>
      </c>
      <c r="N1062" s="727">
        <f t="shared" si="33"/>
        <v>0.78839053326069852</v>
      </c>
      <c r="O1062" s="714" t="s">
        <v>498</v>
      </c>
      <c r="P1062" s="721" t="s">
        <v>1615</v>
      </c>
      <c r="R1062" s="714">
        <v>48.9</v>
      </c>
      <c r="S1062" s="714">
        <v>10374</v>
      </c>
    </row>
    <row r="1063" spans="1:19">
      <c r="A1063" s="721" t="s">
        <v>680</v>
      </c>
      <c r="B1063" s="714">
        <v>2008</v>
      </c>
      <c r="D1063" s="722" t="s">
        <v>679</v>
      </c>
      <c r="E1063" s="722" t="s">
        <v>682</v>
      </c>
      <c r="F1063" s="714" t="s">
        <v>705</v>
      </c>
      <c r="G1063" s="723" t="s">
        <v>1480</v>
      </c>
      <c r="H1063" s="714" t="s">
        <v>1546</v>
      </c>
      <c r="I1063" s="714" t="s">
        <v>402</v>
      </c>
      <c r="J1063" s="724">
        <v>20</v>
      </c>
      <c r="K1063" s="725">
        <v>39.949155620119846</v>
      </c>
      <c r="L1063" s="725">
        <v>1</v>
      </c>
      <c r="M1063" s="726">
        <f t="shared" si="32"/>
        <v>39.949155620119846</v>
      </c>
      <c r="N1063" s="727">
        <f t="shared" si="33"/>
        <v>1.9974577810059924</v>
      </c>
      <c r="O1063" s="714" t="s">
        <v>498</v>
      </c>
      <c r="P1063" s="721" t="s">
        <v>1615</v>
      </c>
      <c r="R1063" s="714">
        <v>48.9</v>
      </c>
      <c r="S1063" s="714">
        <v>10374</v>
      </c>
    </row>
    <row r="1064" spans="1:19">
      <c r="A1064" s="721" t="s">
        <v>680</v>
      </c>
      <c r="B1064" s="714">
        <v>2008</v>
      </c>
      <c r="D1064" s="722" t="s">
        <v>679</v>
      </c>
      <c r="E1064" s="722" t="s">
        <v>682</v>
      </c>
      <c r="F1064" s="714" t="s">
        <v>705</v>
      </c>
      <c r="G1064" s="723" t="s">
        <v>1480</v>
      </c>
      <c r="H1064" s="714" t="s">
        <v>1546</v>
      </c>
      <c r="I1064" s="714" t="s">
        <v>402</v>
      </c>
      <c r="J1064" s="724">
        <v>10</v>
      </c>
      <c r="K1064" s="725">
        <v>19.25730887960777</v>
      </c>
      <c r="L1064" s="725">
        <v>1</v>
      </c>
      <c r="M1064" s="726">
        <f t="shared" si="32"/>
        <v>19.25730887960777</v>
      </c>
      <c r="N1064" s="727">
        <f t="shared" si="33"/>
        <v>1.9257308879607771</v>
      </c>
      <c r="O1064" s="714" t="s">
        <v>498</v>
      </c>
      <c r="P1064" s="721" t="s">
        <v>1615</v>
      </c>
      <c r="R1064" s="714">
        <v>48.9</v>
      </c>
      <c r="S1064" s="714">
        <v>10374</v>
      </c>
    </row>
    <row r="1065" spans="1:19">
      <c r="A1065" s="721" t="s">
        <v>680</v>
      </c>
      <c r="B1065" s="714">
        <v>2008</v>
      </c>
      <c r="D1065" s="722" t="s">
        <v>680</v>
      </c>
      <c r="E1065" s="722" t="s">
        <v>1486</v>
      </c>
      <c r="F1065" s="714" t="s">
        <v>705</v>
      </c>
      <c r="G1065" s="723" t="s">
        <v>1480</v>
      </c>
      <c r="H1065" s="714" t="s">
        <v>1546</v>
      </c>
      <c r="I1065" s="714" t="s">
        <v>1484</v>
      </c>
      <c r="J1065" s="724">
        <v>30</v>
      </c>
      <c r="K1065" s="725">
        <v>18.265843471944795</v>
      </c>
      <c r="L1065" s="725">
        <v>1</v>
      </c>
      <c r="M1065" s="726">
        <f t="shared" si="32"/>
        <v>18.265843471944795</v>
      </c>
      <c r="N1065" s="727">
        <f t="shared" si="33"/>
        <v>0.60886144906482653</v>
      </c>
      <c r="O1065" s="714" t="s">
        <v>498</v>
      </c>
      <c r="P1065" s="721" t="s">
        <v>1615</v>
      </c>
      <c r="R1065" s="714">
        <v>48.9</v>
      </c>
      <c r="S1065" s="714">
        <v>10374</v>
      </c>
    </row>
    <row r="1066" spans="1:19">
      <c r="A1066" s="721" t="s">
        <v>680</v>
      </c>
      <c r="B1066" s="714">
        <v>2008</v>
      </c>
      <c r="D1066" s="722" t="s">
        <v>679</v>
      </c>
      <c r="E1066" s="722" t="s">
        <v>682</v>
      </c>
      <c r="F1066" s="714" t="s">
        <v>705</v>
      </c>
      <c r="G1066" s="723" t="s">
        <v>1480</v>
      </c>
      <c r="H1066" s="714" t="s">
        <v>1546</v>
      </c>
      <c r="I1066" s="714" t="s">
        <v>402</v>
      </c>
      <c r="J1066" s="724">
        <v>10</v>
      </c>
      <c r="K1066" s="725">
        <v>23.896858543671687</v>
      </c>
      <c r="L1066" s="725">
        <v>1</v>
      </c>
      <c r="M1066" s="726">
        <f t="shared" si="32"/>
        <v>23.896858543671687</v>
      </c>
      <c r="N1066" s="727">
        <f t="shared" si="33"/>
        <v>2.3896858543671686</v>
      </c>
      <c r="O1066" s="714" t="s">
        <v>498</v>
      </c>
      <c r="P1066" s="721" t="s">
        <v>1615</v>
      </c>
      <c r="R1066" s="714">
        <v>48.9</v>
      </c>
      <c r="S1066" s="714">
        <v>10374</v>
      </c>
    </row>
    <row r="1067" spans="1:19">
      <c r="A1067" s="721" t="s">
        <v>680</v>
      </c>
      <c r="B1067" s="714">
        <v>2008</v>
      </c>
      <c r="D1067" s="722" t="s">
        <v>1619</v>
      </c>
      <c r="E1067" s="722" t="s">
        <v>1486</v>
      </c>
      <c r="F1067" s="714" t="s">
        <v>705</v>
      </c>
      <c r="G1067" s="723" t="s">
        <v>1480</v>
      </c>
      <c r="H1067" s="714" t="s">
        <v>1546</v>
      </c>
      <c r="I1067" s="714" t="s">
        <v>1484</v>
      </c>
      <c r="J1067" s="724">
        <v>30</v>
      </c>
      <c r="K1067" s="725">
        <v>24.797530415834391</v>
      </c>
      <c r="L1067" s="725">
        <v>1</v>
      </c>
      <c r="M1067" s="726">
        <f t="shared" si="32"/>
        <v>24.797530415834391</v>
      </c>
      <c r="N1067" s="727">
        <f t="shared" si="33"/>
        <v>0.82658434719447971</v>
      </c>
      <c r="O1067" s="714" t="s">
        <v>498</v>
      </c>
      <c r="P1067" s="721" t="s">
        <v>1615</v>
      </c>
      <c r="R1067" s="714">
        <v>48.9</v>
      </c>
      <c r="S1067" s="714">
        <v>10374</v>
      </c>
    </row>
    <row r="1068" spans="1:19">
      <c r="A1068" s="721" t="s">
        <v>680</v>
      </c>
      <c r="B1068" s="714">
        <v>2008</v>
      </c>
      <c r="D1068" s="722" t="s">
        <v>679</v>
      </c>
      <c r="E1068" s="722" t="s">
        <v>682</v>
      </c>
      <c r="F1068" s="714" t="s">
        <v>705</v>
      </c>
      <c r="G1068" s="723" t="s">
        <v>1480</v>
      </c>
      <c r="H1068" s="714" t="s">
        <v>1546</v>
      </c>
      <c r="I1068" s="714" t="s">
        <v>402</v>
      </c>
      <c r="J1068" s="724">
        <v>10</v>
      </c>
      <c r="K1068" s="725">
        <v>23.896858543671687</v>
      </c>
      <c r="L1068" s="725">
        <v>1</v>
      </c>
      <c r="M1068" s="726">
        <f t="shared" si="32"/>
        <v>23.896858543671687</v>
      </c>
      <c r="N1068" s="727">
        <f t="shared" si="33"/>
        <v>2.3896858543671686</v>
      </c>
      <c r="O1068" s="714" t="s">
        <v>498</v>
      </c>
      <c r="P1068" s="721" t="s">
        <v>1615</v>
      </c>
      <c r="R1068" s="714">
        <v>48.9</v>
      </c>
      <c r="S1068" s="714">
        <v>10374</v>
      </c>
    </row>
    <row r="1069" spans="1:19">
      <c r="A1069" s="721" t="s">
        <v>680</v>
      </c>
      <c r="B1069" s="714">
        <v>2008</v>
      </c>
      <c r="D1069" s="722" t="s">
        <v>680</v>
      </c>
      <c r="E1069" s="722" t="s">
        <v>1486</v>
      </c>
      <c r="F1069" s="714" t="s">
        <v>705</v>
      </c>
      <c r="G1069" s="723" t="s">
        <v>1480</v>
      </c>
      <c r="H1069" s="714" t="s">
        <v>1546</v>
      </c>
      <c r="I1069" s="714" t="s">
        <v>1484</v>
      </c>
      <c r="J1069" s="724">
        <v>30</v>
      </c>
      <c r="K1069" s="725">
        <v>24.797530415834391</v>
      </c>
      <c r="L1069" s="725">
        <v>1</v>
      </c>
      <c r="M1069" s="726">
        <f t="shared" si="32"/>
        <v>24.797530415834391</v>
      </c>
      <c r="N1069" s="727">
        <f t="shared" si="33"/>
        <v>0.82658434719447971</v>
      </c>
      <c r="O1069" s="714" t="s">
        <v>498</v>
      </c>
      <c r="P1069" s="721" t="s">
        <v>1615</v>
      </c>
      <c r="R1069" s="714">
        <v>48.9</v>
      </c>
      <c r="S1069" s="714">
        <v>10374</v>
      </c>
    </row>
    <row r="1070" spans="1:19">
      <c r="A1070" s="721" t="s">
        <v>680</v>
      </c>
      <c r="B1070" s="714">
        <v>2008</v>
      </c>
      <c r="D1070" s="722" t="s">
        <v>679</v>
      </c>
      <c r="E1070" s="722" t="s">
        <v>682</v>
      </c>
      <c r="F1070" s="714" t="s">
        <v>705</v>
      </c>
      <c r="G1070" s="723" t="s">
        <v>1480</v>
      </c>
      <c r="H1070" s="714" t="s">
        <v>1546</v>
      </c>
      <c r="I1070" s="714" t="s">
        <v>402</v>
      </c>
      <c r="J1070" s="724">
        <v>10</v>
      </c>
      <c r="K1070" s="725">
        <v>23.896858543671687</v>
      </c>
      <c r="L1070" s="725">
        <v>1</v>
      </c>
      <c r="M1070" s="726">
        <f t="shared" si="32"/>
        <v>23.896858543671687</v>
      </c>
      <c r="N1070" s="727">
        <f t="shared" si="33"/>
        <v>2.3896858543671686</v>
      </c>
      <c r="O1070" s="714" t="s">
        <v>498</v>
      </c>
      <c r="P1070" s="721" t="s">
        <v>1615</v>
      </c>
      <c r="R1070" s="714">
        <v>48.9</v>
      </c>
      <c r="S1070" s="714">
        <v>10374</v>
      </c>
    </row>
    <row r="1071" spans="1:19">
      <c r="A1071" s="721" t="s">
        <v>680</v>
      </c>
      <c r="B1071" s="714">
        <v>2008</v>
      </c>
      <c r="D1071" s="722" t="s">
        <v>680</v>
      </c>
      <c r="E1071" s="722" t="s">
        <v>1486</v>
      </c>
      <c r="F1071" s="714" t="s">
        <v>705</v>
      </c>
      <c r="G1071" s="723" t="s">
        <v>1480</v>
      </c>
      <c r="H1071" s="714" t="s">
        <v>1546</v>
      </c>
      <c r="I1071" s="714" t="s">
        <v>1484</v>
      </c>
      <c r="J1071" s="724">
        <v>30</v>
      </c>
      <c r="K1071" s="725">
        <v>24.797530415834391</v>
      </c>
      <c r="L1071" s="725">
        <v>1</v>
      </c>
      <c r="M1071" s="726">
        <f t="shared" si="32"/>
        <v>24.797530415834391</v>
      </c>
      <c r="N1071" s="727">
        <f t="shared" si="33"/>
        <v>0.82658434719447971</v>
      </c>
      <c r="O1071" s="714" t="s">
        <v>498</v>
      </c>
      <c r="P1071" s="721" t="s">
        <v>1615</v>
      </c>
      <c r="R1071" s="714">
        <v>48.9</v>
      </c>
      <c r="S1071" s="714">
        <v>10374</v>
      </c>
    </row>
    <row r="1072" spans="1:19">
      <c r="A1072" s="721" t="s">
        <v>680</v>
      </c>
      <c r="B1072" s="714">
        <v>2008</v>
      </c>
      <c r="D1072" s="722" t="s">
        <v>679</v>
      </c>
      <c r="E1072" s="722" t="s">
        <v>682</v>
      </c>
      <c r="F1072" s="714" t="s">
        <v>705</v>
      </c>
      <c r="G1072" s="723" t="s">
        <v>1480</v>
      </c>
      <c r="H1072" s="714" t="s">
        <v>1546</v>
      </c>
      <c r="I1072" s="714" t="s">
        <v>402</v>
      </c>
      <c r="J1072" s="724">
        <v>20</v>
      </c>
      <c r="K1072" s="725">
        <v>41.835845287815502</v>
      </c>
      <c r="L1072" s="725">
        <v>1</v>
      </c>
      <c r="M1072" s="726">
        <f t="shared" si="32"/>
        <v>41.835845287815502</v>
      </c>
      <c r="N1072" s="727">
        <f t="shared" si="33"/>
        <v>2.0917922643907749</v>
      </c>
      <c r="O1072" s="714" t="s">
        <v>498</v>
      </c>
      <c r="P1072" s="721" t="s">
        <v>1615</v>
      </c>
      <c r="R1072" s="714">
        <v>48.9</v>
      </c>
      <c r="S1072" s="714">
        <v>10374</v>
      </c>
    </row>
    <row r="1073" spans="1:19">
      <c r="A1073" s="721" t="s">
        <v>680</v>
      </c>
      <c r="B1073" s="714">
        <v>2008</v>
      </c>
      <c r="D1073" s="722" t="s">
        <v>680</v>
      </c>
      <c r="E1073" s="722" t="s">
        <v>1486</v>
      </c>
      <c r="F1073" s="714" t="s">
        <v>705</v>
      </c>
      <c r="G1073" s="723" t="s">
        <v>1480</v>
      </c>
      <c r="H1073" s="714" t="s">
        <v>1546</v>
      </c>
      <c r="I1073" s="714" t="s">
        <v>1484</v>
      </c>
      <c r="J1073" s="724">
        <v>30</v>
      </c>
      <c r="K1073" s="725">
        <v>18.25676411839477</v>
      </c>
      <c r="L1073" s="725">
        <v>1</v>
      </c>
      <c r="M1073" s="726">
        <f t="shared" si="32"/>
        <v>18.25676411839477</v>
      </c>
      <c r="N1073" s="727">
        <f t="shared" si="33"/>
        <v>0.60855880394649231</v>
      </c>
      <c r="O1073" s="714" t="s">
        <v>498</v>
      </c>
      <c r="P1073" s="721" t="s">
        <v>1615</v>
      </c>
      <c r="R1073" s="714">
        <v>48.9</v>
      </c>
      <c r="S1073" s="714">
        <v>10374</v>
      </c>
    </row>
    <row r="1074" spans="1:19">
      <c r="A1074" s="721" t="s">
        <v>586</v>
      </c>
      <c r="B1074" s="714">
        <v>2008</v>
      </c>
      <c r="D1074" s="722" t="s">
        <v>585</v>
      </c>
      <c r="E1074" s="722" t="s">
        <v>1236</v>
      </c>
      <c r="F1074" s="714" t="s">
        <v>705</v>
      </c>
      <c r="G1074" s="723" t="s">
        <v>1480</v>
      </c>
      <c r="H1074" s="714" t="s">
        <v>1513</v>
      </c>
      <c r="I1074" s="714" t="s">
        <v>1484</v>
      </c>
      <c r="J1074" s="724">
        <v>14</v>
      </c>
      <c r="K1074" s="725">
        <v>24.005810786272015</v>
      </c>
      <c r="L1074" s="725">
        <v>1</v>
      </c>
      <c r="M1074" s="726">
        <f t="shared" si="32"/>
        <v>24.005810786272015</v>
      </c>
      <c r="N1074" s="727">
        <f t="shared" si="33"/>
        <v>1.7147007704480011</v>
      </c>
      <c r="O1074" s="714" t="s">
        <v>498</v>
      </c>
      <c r="P1074" s="721" t="s">
        <v>1622</v>
      </c>
      <c r="R1074" s="714">
        <v>48.9</v>
      </c>
      <c r="S1074" s="714">
        <v>10374</v>
      </c>
    </row>
    <row r="1075" spans="1:19">
      <c r="A1075" s="721" t="s">
        <v>586</v>
      </c>
      <c r="B1075" s="714">
        <v>2008</v>
      </c>
      <c r="D1075" s="722" t="s">
        <v>1623</v>
      </c>
      <c r="E1075" s="722" t="s">
        <v>1515</v>
      </c>
      <c r="F1075" s="714" t="s">
        <v>705</v>
      </c>
      <c r="G1075" s="723" t="s">
        <v>1480</v>
      </c>
      <c r="H1075" s="714" t="s">
        <v>1513</v>
      </c>
      <c r="I1075" s="714" t="s">
        <v>1484</v>
      </c>
      <c r="J1075" s="724">
        <v>30</v>
      </c>
      <c r="K1075" s="725">
        <v>9.0793535500272373</v>
      </c>
      <c r="L1075" s="725">
        <v>1</v>
      </c>
      <c r="M1075" s="726">
        <f t="shared" si="32"/>
        <v>9.0793535500272373</v>
      </c>
      <c r="N1075" s="727">
        <f t="shared" si="33"/>
        <v>0.30264511833424124</v>
      </c>
      <c r="O1075" s="714" t="s">
        <v>498</v>
      </c>
      <c r="P1075" s="721" t="s">
        <v>1622</v>
      </c>
      <c r="R1075" s="714">
        <v>48.9</v>
      </c>
      <c r="S1075" s="714">
        <v>10374</v>
      </c>
    </row>
    <row r="1076" spans="1:19">
      <c r="A1076" s="721" t="s">
        <v>586</v>
      </c>
      <c r="B1076" s="714">
        <v>2008</v>
      </c>
      <c r="D1076" s="722" t="s">
        <v>585</v>
      </c>
      <c r="E1076" s="722" t="s">
        <v>1236</v>
      </c>
      <c r="F1076" s="714" t="s">
        <v>705</v>
      </c>
      <c r="G1076" s="723" t="s">
        <v>1480</v>
      </c>
      <c r="H1076" s="714" t="s">
        <v>1513</v>
      </c>
      <c r="I1076" s="714" t="s">
        <v>1484</v>
      </c>
      <c r="J1076" s="724">
        <v>14</v>
      </c>
      <c r="K1076" s="725">
        <v>22.616669693117849</v>
      </c>
      <c r="L1076" s="725">
        <v>1</v>
      </c>
      <c r="M1076" s="726">
        <f t="shared" si="32"/>
        <v>22.616669693117849</v>
      </c>
      <c r="N1076" s="727">
        <f t="shared" si="33"/>
        <v>1.615476406651275</v>
      </c>
      <c r="O1076" s="714" t="s">
        <v>498</v>
      </c>
      <c r="P1076" s="721" t="s">
        <v>1622</v>
      </c>
      <c r="R1076" s="714">
        <v>48.9</v>
      </c>
      <c r="S1076" s="714">
        <v>10374</v>
      </c>
    </row>
    <row r="1077" spans="1:19">
      <c r="A1077" s="721" t="s">
        <v>586</v>
      </c>
      <c r="B1077" s="714">
        <v>2008</v>
      </c>
      <c r="D1077" s="722" t="s">
        <v>585</v>
      </c>
      <c r="E1077" s="722" t="s">
        <v>1236</v>
      </c>
      <c r="F1077" s="714" t="s">
        <v>705</v>
      </c>
      <c r="G1077" s="723" t="s">
        <v>1480</v>
      </c>
      <c r="H1077" s="714" t="s">
        <v>1513</v>
      </c>
      <c r="I1077" s="714" t="s">
        <v>1484</v>
      </c>
      <c r="J1077" s="724">
        <v>14</v>
      </c>
      <c r="K1077" s="725">
        <v>21.817686580715453</v>
      </c>
      <c r="L1077" s="725">
        <v>1</v>
      </c>
      <c r="M1077" s="726">
        <f t="shared" si="32"/>
        <v>21.817686580715453</v>
      </c>
      <c r="N1077" s="727">
        <f t="shared" si="33"/>
        <v>1.558406184336818</v>
      </c>
      <c r="O1077" s="714" t="s">
        <v>498</v>
      </c>
      <c r="P1077" s="721" t="s">
        <v>1622</v>
      </c>
      <c r="R1077" s="714">
        <v>48.9</v>
      </c>
      <c r="S1077" s="714">
        <v>10374</v>
      </c>
    </row>
    <row r="1078" spans="1:19">
      <c r="A1078" s="721" t="s">
        <v>586</v>
      </c>
      <c r="B1078" s="714">
        <v>2008</v>
      </c>
      <c r="D1078" s="722" t="s">
        <v>1623</v>
      </c>
      <c r="E1078" s="722" t="s">
        <v>1515</v>
      </c>
      <c r="F1078" s="714" t="s">
        <v>705</v>
      </c>
      <c r="G1078" s="723" t="s">
        <v>1480</v>
      </c>
      <c r="H1078" s="714" t="s">
        <v>1513</v>
      </c>
      <c r="I1078" s="714" t="s">
        <v>1484</v>
      </c>
      <c r="J1078" s="724">
        <v>30</v>
      </c>
      <c r="K1078" s="725">
        <v>9.4970038133284902</v>
      </c>
      <c r="L1078" s="725">
        <v>1</v>
      </c>
      <c r="M1078" s="726">
        <f t="shared" si="32"/>
        <v>9.4970038133284902</v>
      </c>
      <c r="N1078" s="727">
        <f t="shared" si="33"/>
        <v>0.31656679377761632</v>
      </c>
      <c r="O1078" s="714" t="s">
        <v>498</v>
      </c>
      <c r="P1078" s="721" t="s">
        <v>1622</v>
      </c>
      <c r="R1078" s="714">
        <v>48.9</v>
      </c>
      <c r="S1078" s="714">
        <v>10374</v>
      </c>
    </row>
    <row r="1079" spans="1:19">
      <c r="A1079" s="721" t="s">
        <v>586</v>
      </c>
      <c r="B1079" s="714">
        <v>2008</v>
      </c>
      <c r="D1079" s="722" t="s">
        <v>585</v>
      </c>
      <c r="E1079" s="722" t="s">
        <v>1236</v>
      </c>
      <c r="F1079" s="714" t="s">
        <v>705</v>
      </c>
      <c r="G1079" s="723" t="s">
        <v>1480</v>
      </c>
      <c r="H1079" s="714" t="s">
        <v>1513</v>
      </c>
      <c r="I1079" s="714" t="s">
        <v>1484</v>
      </c>
      <c r="J1079" s="724">
        <v>14</v>
      </c>
      <c r="K1079" s="725">
        <v>19.758489195569275</v>
      </c>
      <c r="L1079" s="725">
        <v>1</v>
      </c>
      <c r="M1079" s="726">
        <f t="shared" si="32"/>
        <v>19.758489195569275</v>
      </c>
      <c r="N1079" s="727">
        <f t="shared" si="33"/>
        <v>1.4113206568263768</v>
      </c>
      <c r="O1079" s="714" t="s">
        <v>498</v>
      </c>
      <c r="P1079" s="721" t="s">
        <v>1622</v>
      </c>
      <c r="R1079" s="714">
        <v>48.9</v>
      </c>
      <c r="S1079" s="714">
        <v>10374</v>
      </c>
    </row>
    <row r="1080" spans="1:19">
      <c r="A1080" s="721" t="s">
        <v>586</v>
      </c>
      <c r="B1080" s="714">
        <v>2008</v>
      </c>
      <c r="D1080" s="722" t="s">
        <v>1623</v>
      </c>
      <c r="E1080" s="722" t="s">
        <v>1515</v>
      </c>
      <c r="F1080" s="714" t="s">
        <v>705</v>
      </c>
      <c r="G1080" s="723" t="s">
        <v>1480</v>
      </c>
      <c r="H1080" s="714" t="s">
        <v>1513</v>
      </c>
      <c r="I1080" s="714" t="s">
        <v>1484</v>
      </c>
      <c r="J1080" s="724">
        <v>30</v>
      </c>
      <c r="K1080" s="725">
        <v>7.6593426548029777</v>
      </c>
      <c r="L1080" s="725">
        <v>1</v>
      </c>
      <c r="M1080" s="726">
        <f t="shared" si="32"/>
        <v>7.6593426548029777</v>
      </c>
      <c r="N1080" s="727">
        <f t="shared" si="33"/>
        <v>0.25531142182676592</v>
      </c>
      <c r="O1080" s="714" t="s">
        <v>498</v>
      </c>
      <c r="P1080" s="721" t="s">
        <v>1622</v>
      </c>
      <c r="R1080" s="714">
        <v>48.9</v>
      </c>
      <c r="S1080" s="714">
        <v>10374</v>
      </c>
    </row>
    <row r="1081" spans="1:19">
      <c r="A1081" s="721" t="s">
        <v>586</v>
      </c>
      <c r="B1081" s="714">
        <v>2008</v>
      </c>
      <c r="D1081" s="722" t="s">
        <v>585</v>
      </c>
      <c r="E1081" s="722" t="s">
        <v>1236</v>
      </c>
      <c r="F1081" s="714" t="s">
        <v>705</v>
      </c>
      <c r="G1081" s="723" t="s">
        <v>1480</v>
      </c>
      <c r="H1081" s="714" t="s">
        <v>1513</v>
      </c>
      <c r="I1081" s="714" t="s">
        <v>1484</v>
      </c>
      <c r="J1081" s="724">
        <v>14</v>
      </c>
      <c r="K1081" s="725">
        <v>21.093154167423279</v>
      </c>
      <c r="L1081" s="725">
        <v>1</v>
      </c>
      <c r="M1081" s="726">
        <f t="shared" si="32"/>
        <v>21.093154167423279</v>
      </c>
      <c r="N1081" s="727">
        <f t="shared" si="33"/>
        <v>1.5066538691016629</v>
      </c>
      <c r="O1081" s="714" t="s">
        <v>498</v>
      </c>
      <c r="P1081" s="721" t="s">
        <v>1622</v>
      </c>
      <c r="R1081" s="714">
        <v>48.9</v>
      </c>
      <c r="S1081" s="714">
        <v>10374</v>
      </c>
    </row>
    <row r="1082" spans="1:19">
      <c r="A1082" s="721" t="s">
        <v>586</v>
      </c>
      <c r="B1082" s="714">
        <v>2008</v>
      </c>
      <c r="D1082" s="722" t="s">
        <v>585</v>
      </c>
      <c r="E1082" s="722" t="s">
        <v>1236</v>
      </c>
      <c r="F1082" s="714" t="s">
        <v>705</v>
      </c>
      <c r="G1082" s="723" t="s">
        <v>1480</v>
      </c>
      <c r="H1082" s="714" t="s">
        <v>1513</v>
      </c>
      <c r="I1082" s="714" t="s">
        <v>1484</v>
      </c>
      <c r="J1082" s="724">
        <v>14</v>
      </c>
      <c r="K1082" s="725">
        <v>22.607590339567821</v>
      </c>
      <c r="L1082" s="725">
        <v>1</v>
      </c>
      <c r="M1082" s="726">
        <f t="shared" si="32"/>
        <v>22.607590339567821</v>
      </c>
      <c r="N1082" s="727">
        <f t="shared" si="33"/>
        <v>1.6148278813977015</v>
      </c>
      <c r="O1082" s="714" t="s">
        <v>498</v>
      </c>
      <c r="P1082" s="721" t="s">
        <v>1622</v>
      </c>
      <c r="R1082" s="714">
        <v>48.9</v>
      </c>
      <c r="S1082" s="714">
        <v>10374</v>
      </c>
    </row>
    <row r="1083" spans="1:19">
      <c r="A1083" s="721" t="s">
        <v>586</v>
      </c>
      <c r="B1083" s="714">
        <v>2008</v>
      </c>
      <c r="D1083" s="722" t="s">
        <v>586</v>
      </c>
      <c r="E1083" s="722" t="s">
        <v>1515</v>
      </c>
      <c r="F1083" s="714" t="s">
        <v>705</v>
      </c>
      <c r="G1083" s="723" t="s">
        <v>1480</v>
      </c>
      <c r="H1083" s="714" t="s">
        <v>1513</v>
      </c>
      <c r="I1083" s="714" t="s">
        <v>1484</v>
      </c>
      <c r="J1083" s="724">
        <v>30</v>
      </c>
      <c r="K1083" s="725">
        <v>7.7900853459233694</v>
      </c>
      <c r="L1083" s="725">
        <v>1</v>
      </c>
      <c r="M1083" s="726">
        <f t="shared" si="32"/>
        <v>7.7900853459233694</v>
      </c>
      <c r="N1083" s="727">
        <f t="shared" si="33"/>
        <v>0.259669511530779</v>
      </c>
      <c r="O1083" s="714" t="s">
        <v>498</v>
      </c>
      <c r="P1083" s="721" t="s">
        <v>1622</v>
      </c>
      <c r="R1083" s="714">
        <v>48.9</v>
      </c>
      <c r="S1083" s="714">
        <v>10374</v>
      </c>
    </row>
    <row r="1084" spans="1:19">
      <c r="A1084" s="721" t="s">
        <v>586</v>
      </c>
      <c r="B1084" s="714">
        <v>2008</v>
      </c>
      <c r="D1084" s="722" t="s">
        <v>585</v>
      </c>
      <c r="E1084" s="722" t="s">
        <v>1236</v>
      </c>
      <c r="F1084" s="714" t="s">
        <v>705</v>
      </c>
      <c r="G1084" s="723" t="s">
        <v>1480</v>
      </c>
      <c r="H1084" s="714" t="s">
        <v>1513</v>
      </c>
      <c r="I1084" s="714" t="s">
        <v>1484</v>
      </c>
      <c r="J1084" s="724">
        <v>14</v>
      </c>
      <c r="K1084" s="725">
        <v>22.607590339567821</v>
      </c>
      <c r="L1084" s="725">
        <v>1</v>
      </c>
      <c r="M1084" s="726">
        <f t="shared" si="32"/>
        <v>22.607590339567821</v>
      </c>
      <c r="N1084" s="727">
        <f t="shared" si="33"/>
        <v>1.6148278813977015</v>
      </c>
      <c r="O1084" s="714" t="s">
        <v>498</v>
      </c>
      <c r="P1084" s="721" t="s">
        <v>1622</v>
      </c>
      <c r="R1084" s="714">
        <v>48.9</v>
      </c>
      <c r="S1084" s="714">
        <v>10374</v>
      </c>
    </row>
    <row r="1085" spans="1:19">
      <c r="A1085" s="721" t="s">
        <v>586</v>
      </c>
      <c r="B1085" s="714">
        <v>2008</v>
      </c>
      <c r="D1085" s="722" t="s">
        <v>1623</v>
      </c>
      <c r="E1085" s="722" t="s">
        <v>1515</v>
      </c>
      <c r="F1085" s="714" t="s">
        <v>705</v>
      </c>
      <c r="G1085" s="723" t="s">
        <v>1480</v>
      </c>
      <c r="H1085" s="714" t="s">
        <v>1513</v>
      </c>
      <c r="I1085" s="714" t="s">
        <v>1484</v>
      </c>
      <c r="J1085" s="724">
        <v>30</v>
      </c>
      <c r="K1085" s="725">
        <v>9.0793535500272373</v>
      </c>
      <c r="L1085" s="725">
        <v>1</v>
      </c>
      <c r="M1085" s="726">
        <f t="shared" si="32"/>
        <v>9.0793535500272373</v>
      </c>
      <c r="N1085" s="727">
        <f t="shared" si="33"/>
        <v>0.30264511833424124</v>
      </c>
      <c r="O1085" s="714" t="s">
        <v>498</v>
      </c>
      <c r="P1085" s="721" t="s">
        <v>1622</v>
      </c>
      <c r="R1085" s="714">
        <v>48.9</v>
      </c>
      <c r="S1085" s="714">
        <v>10374</v>
      </c>
    </row>
    <row r="1086" spans="1:19">
      <c r="A1086" s="721" t="s">
        <v>586</v>
      </c>
      <c r="B1086" s="714">
        <v>2008</v>
      </c>
      <c r="D1086" s="722" t="s">
        <v>585</v>
      </c>
      <c r="E1086" s="722" t="s">
        <v>1236</v>
      </c>
      <c r="F1086" s="714" t="s">
        <v>705</v>
      </c>
      <c r="G1086" s="723" t="s">
        <v>1480</v>
      </c>
      <c r="H1086" s="714" t="s">
        <v>1513</v>
      </c>
      <c r="I1086" s="714" t="s">
        <v>1484</v>
      </c>
      <c r="J1086" s="724">
        <v>14</v>
      </c>
      <c r="K1086" s="725">
        <v>26.965680043580896</v>
      </c>
      <c r="L1086" s="725">
        <v>1</v>
      </c>
      <c r="M1086" s="726">
        <f t="shared" si="32"/>
        <v>26.965680043580896</v>
      </c>
      <c r="N1086" s="727">
        <f t="shared" si="33"/>
        <v>1.9261200031129211</v>
      </c>
      <c r="O1086" s="714" t="s">
        <v>498</v>
      </c>
      <c r="P1086" s="721" t="s">
        <v>1622</v>
      </c>
      <c r="R1086" s="714">
        <v>48.9</v>
      </c>
      <c r="S1086" s="714">
        <v>10374</v>
      </c>
    </row>
    <row r="1087" spans="1:19">
      <c r="A1087" s="721" t="s">
        <v>586</v>
      </c>
      <c r="B1087" s="714">
        <v>2008</v>
      </c>
      <c r="D1087" s="722" t="s">
        <v>586</v>
      </c>
      <c r="E1087" s="722" t="s">
        <v>1487</v>
      </c>
      <c r="F1087" s="714" t="s">
        <v>705</v>
      </c>
      <c r="G1087" s="723" t="s">
        <v>1480</v>
      </c>
      <c r="H1087" s="714" t="s">
        <v>1513</v>
      </c>
      <c r="I1087" s="714" t="s">
        <v>1484</v>
      </c>
      <c r="J1087" s="724">
        <v>30</v>
      </c>
      <c r="K1087" s="725">
        <v>19.206464499727616</v>
      </c>
      <c r="L1087" s="725">
        <v>1</v>
      </c>
      <c r="M1087" s="726">
        <f t="shared" si="32"/>
        <v>19.206464499727616</v>
      </c>
      <c r="N1087" s="727">
        <f t="shared" si="33"/>
        <v>0.64021548332425382</v>
      </c>
      <c r="O1087" s="714" t="s">
        <v>498</v>
      </c>
      <c r="P1087" s="721" t="s">
        <v>1622</v>
      </c>
      <c r="R1087" s="714">
        <v>48.9</v>
      </c>
      <c r="S1087" s="714">
        <v>10374</v>
      </c>
    </row>
    <row r="1088" spans="1:19">
      <c r="A1088" s="721" t="s">
        <v>586</v>
      </c>
      <c r="B1088" s="714">
        <v>2008</v>
      </c>
      <c r="D1088" s="722" t="s">
        <v>585</v>
      </c>
      <c r="E1088" s="722" t="s">
        <v>1236</v>
      </c>
      <c r="F1088" s="714" t="s">
        <v>705</v>
      </c>
      <c r="G1088" s="723" t="s">
        <v>1480</v>
      </c>
      <c r="H1088" s="714" t="s">
        <v>1513</v>
      </c>
      <c r="I1088" s="714" t="s">
        <v>1484</v>
      </c>
      <c r="J1088" s="724">
        <v>14</v>
      </c>
      <c r="K1088" s="725">
        <v>21.093154167423279</v>
      </c>
      <c r="L1088" s="725">
        <v>1</v>
      </c>
      <c r="M1088" s="726">
        <f t="shared" si="32"/>
        <v>21.093154167423279</v>
      </c>
      <c r="N1088" s="727">
        <f t="shared" si="33"/>
        <v>1.5066538691016629</v>
      </c>
      <c r="O1088" s="714" t="s">
        <v>498</v>
      </c>
      <c r="P1088" s="721" t="s">
        <v>1622</v>
      </c>
      <c r="R1088" s="714">
        <v>48.9</v>
      </c>
      <c r="S1088" s="714">
        <v>10374</v>
      </c>
    </row>
    <row r="1089" spans="1:19">
      <c r="A1089" s="721" t="s">
        <v>586</v>
      </c>
      <c r="B1089" s="714">
        <v>2008</v>
      </c>
      <c r="D1089" s="722" t="s">
        <v>1624</v>
      </c>
      <c r="E1089" s="722" t="s">
        <v>1487</v>
      </c>
      <c r="F1089" s="714" t="s">
        <v>705</v>
      </c>
      <c r="G1089" s="723" t="s">
        <v>1480</v>
      </c>
      <c r="H1089" s="714" t="s">
        <v>1513</v>
      </c>
      <c r="I1089" s="714" t="s">
        <v>1484</v>
      </c>
      <c r="J1089" s="724">
        <v>30</v>
      </c>
      <c r="K1089" s="725">
        <v>22.041038678046121</v>
      </c>
      <c r="L1089" s="725">
        <v>1</v>
      </c>
      <c r="M1089" s="726">
        <f t="shared" si="32"/>
        <v>22.041038678046121</v>
      </c>
      <c r="N1089" s="727">
        <f t="shared" si="33"/>
        <v>0.73470128926820399</v>
      </c>
      <c r="O1089" s="714" t="s">
        <v>498</v>
      </c>
      <c r="P1089" s="721" t="s">
        <v>1622</v>
      </c>
      <c r="R1089" s="714">
        <v>48.9</v>
      </c>
      <c r="S1089" s="714">
        <v>10374</v>
      </c>
    </row>
    <row r="1090" spans="1:19">
      <c r="A1090" s="721" t="s">
        <v>586</v>
      </c>
      <c r="B1090" s="714">
        <v>2008</v>
      </c>
      <c r="D1090" s="722" t="s">
        <v>585</v>
      </c>
      <c r="E1090" s="722" t="s">
        <v>1236</v>
      </c>
      <c r="F1090" s="714" t="s">
        <v>705</v>
      </c>
      <c r="G1090" s="723" t="s">
        <v>1480</v>
      </c>
      <c r="H1090" s="714" t="s">
        <v>1513</v>
      </c>
      <c r="I1090" s="714" t="s">
        <v>1484</v>
      </c>
      <c r="J1090" s="724">
        <v>14</v>
      </c>
      <c r="K1090" s="725">
        <v>27.17450517523152</v>
      </c>
      <c r="L1090" s="725">
        <v>1</v>
      </c>
      <c r="M1090" s="726">
        <f t="shared" si="32"/>
        <v>27.17450517523152</v>
      </c>
      <c r="N1090" s="727">
        <f t="shared" si="33"/>
        <v>1.9410360839451086</v>
      </c>
      <c r="O1090" s="714" t="s">
        <v>498</v>
      </c>
      <c r="P1090" s="721" t="s">
        <v>1622</v>
      </c>
      <c r="R1090" s="714">
        <v>48.9</v>
      </c>
      <c r="S1090" s="714">
        <v>10374</v>
      </c>
    </row>
    <row r="1091" spans="1:19">
      <c r="A1091" s="721" t="s">
        <v>586</v>
      </c>
      <c r="B1091" s="714">
        <v>2008</v>
      </c>
      <c r="D1091" s="722" t="s">
        <v>1625</v>
      </c>
      <c r="E1091" s="722" t="s">
        <v>1515</v>
      </c>
      <c r="F1091" s="714" t="s">
        <v>705</v>
      </c>
      <c r="G1091" s="723" t="s">
        <v>1480</v>
      </c>
      <c r="H1091" s="714" t="s">
        <v>1513</v>
      </c>
      <c r="I1091" s="714" t="s">
        <v>1484</v>
      </c>
      <c r="J1091" s="724">
        <v>30</v>
      </c>
      <c r="K1091" s="725">
        <v>9.0793535500272373</v>
      </c>
      <c r="L1091" s="725">
        <v>1</v>
      </c>
      <c r="M1091" s="726">
        <f t="shared" si="32"/>
        <v>9.0793535500272373</v>
      </c>
      <c r="N1091" s="727">
        <f t="shared" si="33"/>
        <v>0.30264511833424124</v>
      </c>
      <c r="O1091" s="714" t="s">
        <v>498</v>
      </c>
      <c r="P1091" s="721" t="s">
        <v>1622</v>
      </c>
      <c r="R1091" s="714">
        <v>48.9</v>
      </c>
      <c r="S1091" s="714">
        <v>10374</v>
      </c>
    </row>
    <row r="1092" spans="1:19">
      <c r="A1092" s="721" t="s">
        <v>586</v>
      </c>
      <c r="B1092" s="714">
        <v>2008</v>
      </c>
      <c r="D1092" s="722" t="s">
        <v>585</v>
      </c>
      <c r="E1092" s="722" t="s">
        <v>1236</v>
      </c>
      <c r="F1092" s="714" t="s">
        <v>705</v>
      </c>
      <c r="G1092" s="723" t="s">
        <v>1480</v>
      </c>
      <c r="H1092" s="714" t="s">
        <v>1513</v>
      </c>
      <c r="I1092" s="714" t="s">
        <v>1484</v>
      </c>
      <c r="J1092" s="724">
        <v>14</v>
      </c>
      <c r="K1092" s="725">
        <v>24.350826221173051</v>
      </c>
      <c r="L1092" s="725">
        <v>1</v>
      </c>
      <c r="M1092" s="726">
        <f t="shared" ref="M1092:M1155" si="34">+K1092/L1092</f>
        <v>24.350826221173051</v>
      </c>
      <c r="N1092" s="727">
        <f t="shared" ref="N1092:N1155" si="35">+M1092/J1092</f>
        <v>1.7393447300837894</v>
      </c>
      <c r="O1092" s="714" t="s">
        <v>498</v>
      </c>
      <c r="P1092" s="721" t="s">
        <v>1622</v>
      </c>
      <c r="R1092" s="714">
        <v>48.9</v>
      </c>
      <c r="S1092" s="714">
        <v>10374</v>
      </c>
    </row>
    <row r="1093" spans="1:19">
      <c r="A1093" s="721" t="s">
        <v>586</v>
      </c>
      <c r="B1093" s="714">
        <v>2008</v>
      </c>
      <c r="D1093" s="722" t="s">
        <v>1625</v>
      </c>
      <c r="E1093" s="722" t="s">
        <v>1515</v>
      </c>
      <c r="F1093" s="714" t="s">
        <v>705</v>
      </c>
      <c r="G1093" s="723" t="s">
        <v>1480</v>
      </c>
      <c r="H1093" s="714" t="s">
        <v>1513</v>
      </c>
      <c r="I1093" s="714" t="s">
        <v>1484</v>
      </c>
      <c r="J1093" s="724">
        <v>30</v>
      </c>
      <c r="K1093" s="725">
        <v>9.0793535500272373</v>
      </c>
      <c r="L1093" s="725">
        <v>1</v>
      </c>
      <c r="M1093" s="726">
        <f t="shared" si="34"/>
        <v>9.0793535500272373</v>
      </c>
      <c r="N1093" s="727">
        <f t="shared" si="35"/>
        <v>0.30264511833424124</v>
      </c>
      <c r="O1093" s="714" t="s">
        <v>498</v>
      </c>
      <c r="P1093" s="721" t="s">
        <v>1622</v>
      </c>
      <c r="R1093" s="714">
        <v>48.9</v>
      </c>
      <c r="S1093" s="714">
        <v>10374</v>
      </c>
    </row>
    <row r="1094" spans="1:19">
      <c r="A1094" s="721" t="s">
        <v>586</v>
      </c>
      <c r="B1094" s="714">
        <v>2008</v>
      </c>
      <c r="D1094" s="722" t="s">
        <v>585</v>
      </c>
      <c r="E1094" s="722" t="s">
        <v>1236</v>
      </c>
      <c r="F1094" s="714" t="s">
        <v>705</v>
      </c>
      <c r="G1094" s="723" t="s">
        <v>1480</v>
      </c>
      <c r="H1094" s="714" t="s">
        <v>1513</v>
      </c>
      <c r="I1094" s="714" t="s">
        <v>1484</v>
      </c>
      <c r="J1094" s="724">
        <v>14</v>
      </c>
      <c r="K1094" s="725">
        <v>21.091338296713271</v>
      </c>
      <c r="L1094" s="725">
        <v>1</v>
      </c>
      <c r="M1094" s="726">
        <f t="shared" si="34"/>
        <v>21.091338296713271</v>
      </c>
      <c r="N1094" s="727">
        <f t="shared" si="35"/>
        <v>1.5065241640509479</v>
      </c>
      <c r="O1094" s="714" t="s">
        <v>498</v>
      </c>
      <c r="P1094" s="721" t="s">
        <v>1622</v>
      </c>
      <c r="R1094" s="714">
        <v>48.9</v>
      </c>
      <c r="S1094" s="714">
        <v>10374</v>
      </c>
    </row>
    <row r="1095" spans="1:19">
      <c r="A1095" s="721" t="s">
        <v>586</v>
      </c>
      <c r="B1095" s="714">
        <v>2008</v>
      </c>
      <c r="D1095" s="722" t="s">
        <v>585</v>
      </c>
      <c r="E1095" s="722" t="s">
        <v>1236</v>
      </c>
      <c r="F1095" s="714" t="s">
        <v>705</v>
      </c>
      <c r="G1095" s="723" t="s">
        <v>1480</v>
      </c>
      <c r="H1095" s="714" t="s">
        <v>1513</v>
      </c>
      <c r="I1095" s="714" t="s">
        <v>1484</v>
      </c>
      <c r="J1095" s="724">
        <v>14</v>
      </c>
      <c r="K1095" s="725">
        <v>26.84038496459052</v>
      </c>
      <c r="L1095" s="725">
        <v>1</v>
      </c>
      <c r="M1095" s="726">
        <f t="shared" si="34"/>
        <v>26.84038496459052</v>
      </c>
      <c r="N1095" s="727">
        <f t="shared" si="35"/>
        <v>1.9171703546136085</v>
      </c>
      <c r="O1095" s="714" t="s">
        <v>498</v>
      </c>
      <c r="P1095" s="721" t="s">
        <v>1622</v>
      </c>
      <c r="R1095" s="714">
        <v>48.9</v>
      </c>
      <c r="S1095" s="714">
        <v>10374</v>
      </c>
    </row>
    <row r="1096" spans="1:19">
      <c r="A1096" s="721" t="s">
        <v>586</v>
      </c>
      <c r="B1096" s="714">
        <v>2008</v>
      </c>
      <c r="D1096" s="722" t="s">
        <v>585</v>
      </c>
      <c r="E1096" s="722" t="s">
        <v>1236</v>
      </c>
      <c r="F1096" s="714" t="s">
        <v>705</v>
      </c>
      <c r="G1096" s="723" t="s">
        <v>1480</v>
      </c>
      <c r="H1096" s="714" t="s">
        <v>1513</v>
      </c>
      <c r="I1096" s="714" t="s">
        <v>1484</v>
      </c>
      <c r="J1096" s="724">
        <v>14</v>
      </c>
      <c r="K1096" s="725">
        <v>27.17450517523152</v>
      </c>
      <c r="L1096" s="725">
        <v>1</v>
      </c>
      <c r="M1096" s="726">
        <f t="shared" si="34"/>
        <v>27.17450517523152</v>
      </c>
      <c r="N1096" s="727">
        <f t="shared" si="35"/>
        <v>1.9410360839451086</v>
      </c>
      <c r="O1096" s="714" t="s">
        <v>498</v>
      </c>
      <c r="P1096" s="721" t="s">
        <v>1622</v>
      </c>
      <c r="R1096" s="714">
        <v>48.9</v>
      </c>
      <c r="S1096" s="714">
        <v>10374</v>
      </c>
    </row>
    <row r="1097" spans="1:19">
      <c r="A1097" s="721" t="s">
        <v>586</v>
      </c>
      <c r="B1097" s="714">
        <v>2008</v>
      </c>
      <c r="D1097" s="722" t="s">
        <v>1624</v>
      </c>
      <c r="E1097" s="722" t="s">
        <v>1515</v>
      </c>
      <c r="F1097" s="714" t="s">
        <v>705</v>
      </c>
      <c r="G1097" s="723" t="s">
        <v>1480</v>
      </c>
      <c r="H1097" s="714" t="s">
        <v>1513</v>
      </c>
      <c r="I1097" s="714" t="s">
        <v>1484</v>
      </c>
      <c r="J1097" s="724">
        <v>30</v>
      </c>
      <c r="K1097" s="725">
        <v>9.0793535500272373</v>
      </c>
      <c r="L1097" s="725">
        <v>1</v>
      </c>
      <c r="M1097" s="726">
        <f t="shared" si="34"/>
        <v>9.0793535500272373</v>
      </c>
      <c r="N1097" s="727">
        <f t="shared" si="35"/>
        <v>0.30264511833424124</v>
      </c>
      <c r="O1097" s="714" t="s">
        <v>498</v>
      </c>
      <c r="P1097" s="721" t="s">
        <v>1622</v>
      </c>
      <c r="R1097" s="714">
        <v>48.9</v>
      </c>
      <c r="S1097" s="714">
        <v>10374</v>
      </c>
    </row>
    <row r="1098" spans="1:19">
      <c r="A1098" s="721" t="s">
        <v>586</v>
      </c>
      <c r="B1098" s="714">
        <v>2008</v>
      </c>
      <c r="D1098" s="722" t="s">
        <v>585</v>
      </c>
      <c r="E1098" s="722" t="s">
        <v>1236</v>
      </c>
      <c r="F1098" s="714" t="s">
        <v>705</v>
      </c>
      <c r="G1098" s="723" t="s">
        <v>1480</v>
      </c>
      <c r="H1098" s="714" t="s">
        <v>1513</v>
      </c>
      <c r="I1098" s="714" t="s">
        <v>1484</v>
      </c>
      <c r="J1098" s="724">
        <v>14</v>
      </c>
      <c r="K1098" s="725">
        <v>20.34683130561104</v>
      </c>
      <c r="L1098" s="725">
        <v>1</v>
      </c>
      <c r="M1098" s="726">
        <f t="shared" si="34"/>
        <v>20.34683130561104</v>
      </c>
      <c r="N1098" s="727">
        <f t="shared" si="35"/>
        <v>1.4533450932579315</v>
      </c>
      <c r="O1098" s="714" t="s">
        <v>498</v>
      </c>
      <c r="P1098" s="721" t="s">
        <v>1622</v>
      </c>
      <c r="R1098" s="714">
        <v>48.9</v>
      </c>
      <c r="S1098" s="714">
        <v>10374</v>
      </c>
    </row>
    <row r="1099" spans="1:19">
      <c r="A1099" s="721" t="s">
        <v>586</v>
      </c>
      <c r="B1099" s="714">
        <v>2008</v>
      </c>
      <c r="D1099" s="722" t="s">
        <v>1623</v>
      </c>
      <c r="E1099" s="722" t="s">
        <v>1515</v>
      </c>
      <c r="F1099" s="714" t="s">
        <v>705</v>
      </c>
      <c r="G1099" s="723" t="s">
        <v>1480</v>
      </c>
      <c r="H1099" s="714" t="s">
        <v>1513</v>
      </c>
      <c r="I1099" s="714" t="s">
        <v>1484</v>
      </c>
      <c r="J1099" s="724">
        <v>30</v>
      </c>
      <c r="K1099" s="725">
        <v>7.7174505175231518</v>
      </c>
      <c r="L1099" s="725">
        <v>1</v>
      </c>
      <c r="M1099" s="726">
        <f t="shared" si="34"/>
        <v>7.7174505175231518</v>
      </c>
      <c r="N1099" s="727">
        <f t="shared" si="35"/>
        <v>0.25724835058410506</v>
      </c>
      <c r="O1099" s="714" t="s">
        <v>498</v>
      </c>
      <c r="P1099" s="721" t="s">
        <v>1622</v>
      </c>
      <c r="R1099" s="714">
        <v>48.9</v>
      </c>
      <c r="S1099" s="714">
        <v>10374</v>
      </c>
    </row>
    <row r="1100" spans="1:19">
      <c r="A1100" s="721" t="s">
        <v>586</v>
      </c>
      <c r="B1100" s="714">
        <v>2008</v>
      </c>
      <c r="D1100" s="722" t="s">
        <v>585</v>
      </c>
      <c r="E1100" s="722" t="s">
        <v>1236</v>
      </c>
      <c r="F1100" s="714" t="s">
        <v>705</v>
      </c>
      <c r="G1100" s="723" t="s">
        <v>1480</v>
      </c>
      <c r="H1100" s="714" t="s">
        <v>1513</v>
      </c>
      <c r="I1100" s="714" t="s">
        <v>1484</v>
      </c>
      <c r="J1100" s="724">
        <v>14</v>
      </c>
      <c r="K1100" s="725">
        <v>26.838569093880512</v>
      </c>
      <c r="L1100" s="725">
        <v>1</v>
      </c>
      <c r="M1100" s="726">
        <f t="shared" si="34"/>
        <v>26.838569093880512</v>
      </c>
      <c r="N1100" s="727">
        <f t="shared" si="35"/>
        <v>1.9170406495628938</v>
      </c>
      <c r="O1100" s="714" t="s">
        <v>498</v>
      </c>
      <c r="P1100" s="721" t="s">
        <v>1622</v>
      </c>
      <c r="R1100" s="714">
        <v>48.9</v>
      </c>
      <c r="S1100" s="714">
        <v>10374</v>
      </c>
    </row>
    <row r="1101" spans="1:19">
      <c r="A1101" s="721" t="s">
        <v>586</v>
      </c>
      <c r="B1101" s="714">
        <v>2008</v>
      </c>
      <c r="D1101" s="722" t="s">
        <v>586</v>
      </c>
      <c r="E1101" s="722" t="s">
        <v>1487</v>
      </c>
      <c r="F1101" s="714" t="s">
        <v>705</v>
      </c>
      <c r="G1101" s="723" t="s">
        <v>1480</v>
      </c>
      <c r="H1101" s="714" t="s">
        <v>1513</v>
      </c>
      <c r="I1101" s="714" t="s">
        <v>1484</v>
      </c>
      <c r="J1101" s="724">
        <v>30</v>
      </c>
      <c r="K1101" s="725">
        <v>19.206464499727616</v>
      </c>
      <c r="L1101" s="725">
        <v>1</v>
      </c>
      <c r="M1101" s="726">
        <f t="shared" si="34"/>
        <v>19.206464499727616</v>
      </c>
      <c r="N1101" s="727">
        <f t="shared" si="35"/>
        <v>0.64021548332425382</v>
      </c>
      <c r="O1101" s="714" t="s">
        <v>498</v>
      </c>
      <c r="P1101" s="721" t="s">
        <v>1622</v>
      </c>
      <c r="R1101" s="714">
        <v>48.9</v>
      </c>
      <c r="S1101" s="714">
        <v>10374</v>
      </c>
    </row>
    <row r="1102" spans="1:19">
      <c r="A1102" s="721" t="s">
        <v>586</v>
      </c>
      <c r="B1102" s="714">
        <v>2008</v>
      </c>
      <c r="D1102" s="722" t="s">
        <v>585</v>
      </c>
      <c r="E1102" s="722" t="s">
        <v>1236</v>
      </c>
      <c r="F1102" s="714" t="s">
        <v>705</v>
      </c>
      <c r="G1102" s="723" t="s">
        <v>1480</v>
      </c>
      <c r="H1102" s="714" t="s">
        <v>1513</v>
      </c>
      <c r="I1102" s="714" t="s">
        <v>1484</v>
      </c>
      <c r="J1102" s="724">
        <v>14</v>
      </c>
      <c r="K1102" s="725">
        <v>25.736335572907208</v>
      </c>
      <c r="L1102" s="725">
        <v>1</v>
      </c>
      <c r="M1102" s="726">
        <f t="shared" si="34"/>
        <v>25.736335572907208</v>
      </c>
      <c r="N1102" s="727">
        <f t="shared" si="35"/>
        <v>1.8383096837790862</v>
      </c>
      <c r="O1102" s="714" t="s">
        <v>498</v>
      </c>
      <c r="P1102" s="721" t="s">
        <v>1622</v>
      </c>
      <c r="R1102" s="714">
        <v>48.9</v>
      </c>
      <c r="S1102" s="714">
        <v>10374</v>
      </c>
    </row>
    <row r="1103" spans="1:19">
      <c r="A1103" s="721" t="s">
        <v>586</v>
      </c>
      <c r="B1103" s="714">
        <v>2008</v>
      </c>
      <c r="D1103" s="722" t="s">
        <v>1623</v>
      </c>
      <c r="E1103" s="722" t="s">
        <v>1515</v>
      </c>
      <c r="F1103" s="714" t="s">
        <v>705</v>
      </c>
      <c r="G1103" s="723" t="s">
        <v>1480</v>
      </c>
      <c r="H1103" s="714" t="s">
        <v>1513</v>
      </c>
      <c r="I1103" s="714" t="s">
        <v>1484</v>
      </c>
      <c r="J1103" s="724">
        <v>30</v>
      </c>
      <c r="K1103" s="725">
        <v>7.946250226983838</v>
      </c>
      <c r="L1103" s="725">
        <v>1</v>
      </c>
      <c r="M1103" s="726">
        <f t="shared" si="34"/>
        <v>7.946250226983838</v>
      </c>
      <c r="N1103" s="727">
        <f t="shared" si="35"/>
        <v>0.26487500756612792</v>
      </c>
      <c r="O1103" s="714" t="s">
        <v>498</v>
      </c>
      <c r="P1103" s="721" t="s">
        <v>1622</v>
      </c>
      <c r="R1103" s="714">
        <v>48.9</v>
      </c>
      <c r="S1103" s="714">
        <v>10374</v>
      </c>
    </row>
    <row r="1104" spans="1:19">
      <c r="A1104" s="721" t="s">
        <v>586</v>
      </c>
      <c r="B1104" s="714">
        <v>2008</v>
      </c>
      <c r="D1104" s="722" t="s">
        <v>585</v>
      </c>
      <c r="E1104" s="722" t="s">
        <v>1236</v>
      </c>
      <c r="F1104" s="714" t="s">
        <v>705</v>
      </c>
      <c r="G1104" s="723" t="s">
        <v>1480</v>
      </c>
      <c r="H1104" s="714" t="s">
        <v>1513</v>
      </c>
      <c r="I1104" s="714" t="s">
        <v>1484</v>
      </c>
      <c r="J1104" s="724">
        <v>14</v>
      </c>
      <c r="K1104" s="725">
        <v>24.832031959324492</v>
      </c>
      <c r="L1104" s="725">
        <v>1</v>
      </c>
      <c r="M1104" s="726">
        <f t="shared" si="34"/>
        <v>24.832031959324492</v>
      </c>
      <c r="N1104" s="727">
        <f t="shared" si="35"/>
        <v>1.7737165685231779</v>
      </c>
      <c r="O1104" s="714" t="s">
        <v>498</v>
      </c>
      <c r="P1104" s="721" t="s">
        <v>1622</v>
      </c>
      <c r="R1104" s="714">
        <v>48.9</v>
      </c>
      <c r="S1104" s="714">
        <v>10374</v>
      </c>
    </row>
    <row r="1105" spans="1:19">
      <c r="A1105" s="721" t="s">
        <v>586</v>
      </c>
      <c r="B1105" s="714">
        <v>2008</v>
      </c>
      <c r="D1105" s="722" t="s">
        <v>1625</v>
      </c>
      <c r="E1105" s="722" t="s">
        <v>1515</v>
      </c>
      <c r="F1105" s="714" t="s">
        <v>705</v>
      </c>
      <c r="G1105" s="723" t="s">
        <v>1480</v>
      </c>
      <c r="H1105" s="714" t="s">
        <v>1513</v>
      </c>
      <c r="I1105" s="714" t="s">
        <v>1484</v>
      </c>
      <c r="J1105" s="724">
        <v>30</v>
      </c>
      <c r="K1105" s="725">
        <v>9.0339567822771016</v>
      </c>
      <c r="L1105" s="725">
        <v>1</v>
      </c>
      <c r="M1105" s="726">
        <f t="shared" si="34"/>
        <v>9.0339567822771016</v>
      </c>
      <c r="N1105" s="727">
        <f t="shared" si="35"/>
        <v>0.30113189274257007</v>
      </c>
      <c r="O1105" s="714" t="s">
        <v>498</v>
      </c>
      <c r="P1105" s="721" t="s">
        <v>1622</v>
      </c>
      <c r="R1105" s="714">
        <v>48.9</v>
      </c>
      <c r="S1105" s="714">
        <v>10374</v>
      </c>
    </row>
    <row r="1106" spans="1:19">
      <c r="A1106" s="721" t="s">
        <v>586</v>
      </c>
      <c r="B1106" s="714">
        <v>2008</v>
      </c>
      <c r="D1106" s="722" t="s">
        <v>585</v>
      </c>
      <c r="E1106" s="722" t="s">
        <v>1236</v>
      </c>
      <c r="F1106" s="714" t="s">
        <v>705</v>
      </c>
      <c r="G1106" s="723" t="s">
        <v>1480</v>
      </c>
      <c r="H1106" s="714" t="s">
        <v>1513</v>
      </c>
      <c r="I1106" s="714" t="s">
        <v>1484</v>
      </c>
      <c r="J1106" s="724">
        <v>14</v>
      </c>
      <c r="K1106" s="725">
        <v>19.965498456509895</v>
      </c>
      <c r="L1106" s="725">
        <v>1</v>
      </c>
      <c r="M1106" s="726">
        <f t="shared" si="34"/>
        <v>19.965498456509895</v>
      </c>
      <c r="N1106" s="727">
        <f t="shared" si="35"/>
        <v>1.4261070326078495</v>
      </c>
      <c r="O1106" s="714" t="s">
        <v>498</v>
      </c>
      <c r="P1106" s="721" t="s">
        <v>1622</v>
      </c>
      <c r="R1106" s="714">
        <v>48.9</v>
      </c>
      <c r="S1106" s="714">
        <v>10374</v>
      </c>
    </row>
    <row r="1107" spans="1:19">
      <c r="A1107" s="721" t="s">
        <v>586</v>
      </c>
      <c r="B1107" s="714">
        <v>2008</v>
      </c>
      <c r="D1107" s="722" t="s">
        <v>1623</v>
      </c>
      <c r="E1107" s="722" t="s">
        <v>1515</v>
      </c>
      <c r="F1107" s="714" t="s">
        <v>705</v>
      </c>
      <c r="G1107" s="723" t="s">
        <v>1480</v>
      </c>
      <c r="H1107" s="714" t="s">
        <v>1513</v>
      </c>
      <c r="I1107" s="714" t="s">
        <v>1484</v>
      </c>
      <c r="J1107" s="724">
        <v>30</v>
      </c>
      <c r="K1107" s="725">
        <v>8.3439259124750311</v>
      </c>
      <c r="L1107" s="725">
        <v>1</v>
      </c>
      <c r="M1107" s="726">
        <f t="shared" si="34"/>
        <v>8.3439259124750311</v>
      </c>
      <c r="N1107" s="727">
        <f t="shared" si="35"/>
        <v>0.27813086374916768</v>
      </c>
      <c r="O1107" s="714" t="s">
        <v>498</v>
      </c>
      <c r="P1107" s="721" t="s">
        <v>1622</v>
      </c>
      <c r="R1107" s="714">
        <v>48.9</v>
      </c>
      <c r="S1107" s="714">
        <v>10374</v>
      </c>
    </row>
    <row r="1108" spans="1:19">
      <c r="A1108" s="721" t="s">
        <v>586</v>
      </c>
      <c r="B1108" s="714">
        <v>2008</v>
      </c>
      <c r="D1108" s="722" t="s">
        <v>585</v>
      </c>
      <c r="E1108" s="722" t="s">
        <v>1236</v>
      </c>
      <c r="F1108" s="714" t="s">
        <v>705</v>
      </c>
      <c r="G1108" s="723" t="s">
        <v>1480</v>
      </c>
      <c r="H1108" s="714" t="s">
        <v>1513</v>
      </c>
      <c r="I1108" s="714" t="s">
        <v>1484</v>
      </c>
      <c r="J1108" s="724">
        <v>14</v>
      </c>
      <c r="K1108" s="725">
        <v>25.736335572907208</v>
      </c>
      <c r="L1108" s="725">
        <v>1</v>
      </c>
      <c r="M1108" s="726">
        <f t="shared" si="34"/>
        <v>25.736335572907208</v>
      </c>
      <c r="N1108" s="727">
        <f t="shared" si="35"/>
        <v>1.8383096837790862</v>
      </c>
      <c r="O1108" s="714" t="s">
        <v>498</v>
      </c>
      <c r="P1108" s="721" t="s">
        <v>1622</v>
      </c>
      <c r="R1108" s="714">
        <v>48.9</v>
      </c>
      <c r="S1108" s="714">
        <v>10374</v>
      </c>
    </row>
    <row r="1109" spans="1:19">
      <c r="A1109" s="721" t="s">
        <v>586</v>
      </c>
      <c r="B1109" s="714">
        <v>2008</v>
      </c>
      <c r="D1109" s="722" t="s">
        <v>1623</v>
      </c>
      <c r="E1109" s="722" t="s">
        <v>1515</v>
      </c>
      <c r="F1109" s="714" t="s">
        <v>705</v>
      </c>
      <c r="G1109" s="723" t="s">
        <v>1480</v>
      </c>
      <c r="H1109" s="714" t="s">
        <v>1513</v>
      </c>
      <c r="I1109" s="714" t="s">
        <v>1484</v>
      </c>
      <c r="J1109" s="724">
        <v>30</v>
      </c>
      <c r="K1109" s="725">
        <v>7.946250226983838</v>
      </c>
      <c r="L1109" s="725">
        <v>1</v>
      </c>
      <c r="M1109" s="726">
        <f t="shared" si="34"/>
        <v>7.946250226983838</v>
      </c>
      <c r="N1109" s="727">
        <f t="shared" si="35"/>
        <v>0.26487500756612792</v>
      </c>
      <c r="O1109" s="714" t="s">
        <v>498</v>
      </c>
      <c r="P1109" s="721" t="s">
        <v>1622</v>
      </c>
      <c r="R1109" s="714">
        <v>48.9</v>
      </c>
      <c r="S1109" s="714">
        <v>10374</v>
      </c>
    </row>
    <row r="1110" spans="1:19">
      <c r="A1110" s="721" t="s">
        <v>586</v>
      </c>
      <c r="B1110" s="714">
        <v>2008</v>
      </c>
      <c r="D1110" s="722" t="s">
        <v>585</v>
      </c>
      <c r="E1110" s="722" t="s">
        <v>1236</v>
      </c>
      <c r="F1110" s="714" t="s">
        <v>705</v>
      </c>
      <c r="G1110" s="723" t="s">
        <v>1480</v>
      </c>
      <c r="H1110" s="714" t="s">
        <v>1513</v>
      </c>
      <c r="I1110" s="714" t="s">
        <v>1484</v>
      </c>
      <c r="J1110" s="724">
        <v>14</v>
      </c>
      <c r="K1110" s="725">
        <v>27.047394225531139</v>
      </c>
      <c r="L1110" s="725">
        <v>1</v>
      </c>
      <c r="M1110" s="726">
        <f t="shared" si="34"/>
        <v>27.047394225531139</v>
      </c>
      <c r="N1110" s="727">
        <f t="shared" si="35"/>
        <v>1.9319567303950813</v>
      </c>
      <c r="O1110" s="714" t="s">
        <v>498</v>
      </c>
      <c r="P1110" s="721" t="s">
        <v>1622</v>
      </c>
      <c r="R1110" s="714">
        <v>48.9</v>
      </c>
      <c r="S1110" s="714">
        <v>10374</v>
      </c>
    </row>
    <row r="1111" spans="1:19">
      <c r="A1111" s="721" t="s">
        <v>586</v>
      </c>
      <c r="B1111" s="714">
        <v>2008</v>
      </c>
      <c r="D1111" s="722" t="s">
        <v>585</v>
      </c>
      <c r="E1111" s="722" t="s">
        <v>1236</v>
      </c>
      <c r="F1111" s="714" t="s">
        <v>705</v>
      </c>
      <c r="G1111" s="723" t="s">
        <v>1480</v>
      </c>
      <c r="H1111" s="714" t="s">
        <v>1513</v>
      </c>
      <c r="I1111" s="714" t="s">
        <v>1484</v>
      </c>
      <c r="J1111" s="724">
        <v>14</v>
      </c>
      <c r="K1111" s="725">
        <v>22.099146540766295</v>
      </c>
      <c r="L1111" s="725">
        <v>1</v>
      </c>
      <c r="M1111" s="726">
        <f t="shared" si="34"/>
        <v>22.099146540766295</v>
      </c>
      <c r="N1111" s="727">
        <f t="shared" si="35"/>
        <v>1.5785104671975925</v>
      </c>
      <c r="O1111" s="714" t="s">
        <v>498</v>
      </c>
      <c r="P1111" s="721" t="s">
        <v>1622</v>
      </c>
      <c r="R1111" s="714">
        <v>48.9</v>
      </c>
      <c r="S1111" s="714">
        <v>10374</v>
      </c>
    </row>
    <row r="1112" spans="1:19">
      <c r="A1112" s="721" t="s">
        <v>586</v>
      </c>
      <c r="B1112" s="714">
        <v>2008</v>
      </c>
      <c r="D1112" s="722" t="s">
        <v>1623</v>
      </c>
      <c r="E1112" s="722" t="s">
        <v>1515</v>
      </c>
      <c r="F1112" s="714" t="s">
        <v>705</v>
      </c>
      <c r="G1112" s="723" t="s">
        <v>1480</v>
      </c>
      <c r="H1112" s="714" t="s">
        <v>1513</v>
      </c>
      <c r="I1112" s="714" t="s">
        <v>1484</v>
      </c>
      <c r="J1112" s="724">
        <v>30</v>
      </c>
      <c r="K1112" s="725">
        <v>9.0793535500272373</v>
      </c>
      <c r="L1112" s="725">
        <v>1</v>
      </c>
      <c r="M1112" s="726">
        <f t="shared" si="34"/>
        <v>9.0793535500272373</v>
      </c>
      <c r="N1112" s="727">
        <f t="shared" si="35"/>
        <v>0.30264511833424124</v>
      </c>
      <c r="O1112" s="714" t="s">
        <v>498</v>
      </c>
      <c r="P1112" s="721" t="s">
        <v>1622</v>
      </c>
      <c r="R1112" s="714">
        <v>48.9</v>
      </c>
      <c r="S1112" s="714">
        <v>10374</v>
      </c>
    </row>
    <row r="1113" spans="1:19">
      <c r="A1113" s="721" t="s">
        <v>586</v>
      </c>
      <c r="B1113" s="714">
        <v>2008</v>
      </c>
      <c r="D1113" s="722" t="s">
        <v>585</v>
      </c>
      <c r="E1113" s="722" t="s">
        <v>1236</v>
      </c>
      <c r="F1113" s="714" t="s">
        <v>705</v>
      </c>
      <c r="G1113" s="723" t="s">
        <v>1480</v>
      </c>
      <c r="H1113" s="714" t="s">
        <v>1513</v>
      </c>
      <c r="I1113" s="714" t="s">
        <v>1484</v>
      </c>
      <c r="J1113" s="724">
        <v>14</v>
      </c>
      <c r="K1113" s="725">
        <v>24.051207554022152</v>
      </c>
      <c r="L1113" s="725">
        <v>1</v>
      </c>
      <c r="M1113" s="726">
        <f t="shared" si="34"/>
        <v>24.051207554022152</v>
      </c>
      <c r="N1113" s="727">
        <f t="shared" si="35"/>
        <v>1.7179433967158679</v>
      </c>
      <c r="O1113" s="714" t="s">
        <v>498</v>
      </c>
      <c r="P1113" s="721" t="s">
        <v>1622</v>
      </c>
      <c r="R1113" s="714">
        <v>48.9</v>
      </c>
      <c r="S1113" s="714">
        <v>10374</v>
      </c>
    </row>
    <row r="1114" spans="1:19">
      <c r="A1114" s="721" t="s">
        <v>586</v>
      </c>
      <c r="B1114" s="714">
        <v>2008</v>
      </c>
      <c r="D1114" s="722" t="s">
        <v>1624</v>
      </c>
      <c r="E1114" s="722" t="s">
        <v>1487</v>
      </c>
      <c r="F1114" s="714" t="s">
        <v>705</v>
      </c>
      <c r="G1114" s="723" t="s">
        <v>1480</v>
      </c>
      <c r="H1114" s="714" t="s">
        <v>1513</v>
      </c>
      <c r="I1114" s="714" t="s">
        <v>1484</v>
      </c>
      <c r="J1114" s="724">
        <v>60</v>
      </c>
      <c r="K1114" s="725">
        <v>18.095151625204284</v>
      </c>
      <c r="L1114" s="725">
        <v>1</v>
      </c>
      <c r="M1114" s="726">
        <f t="shared" si="34"/>
        <v>18.095151625204284</v>
      </c>
      <c r="N1114" s="727">
        <f t="shared" si="35"/>
        <v>0.30158586042007141</v>
      </c>
      <c r="O1114" s="714" t="s">
        <v>498</v>
      </c>
      <c r="P1114" s="721" t="s">
        <v>1622</v>
      </c>
      <c r="R1114" s="714">
        <v>48.9</v>
      </c>
      <c r="S1114" s="714">
        <v>10374</v>
      </c>
    </row>
    <row r="1115" spans="1:19">
      <c r="A1115" s="721" t="s">
        <v>586</v>
      </c>
      <c r="B1115" s="714">
        <v>2008</v>
      </c>
      <c r="D1115" s="722" t="s">
        <v>585</v>
      </c>
      <c r="E1115" s="722" t="s">
        <v>1236</v>
      </c>
      <c r="F1115" s="714" t="s">
        <v>705</v>
      </c>
      <c r="G1115" s="723" t="s">
        <v>1480</v>
      </c>
      <c r="H1115" s="714" t="s">
        <v>1513</v>
      </c>
      <c r="I1115" s="714" t="s">
        <v>1484</v>
      </c>
      <c r="J1115" s="724">
        <v>14</v>
      </c>
      <c r="K1115" s="725">
        <v>25.730887960777192</v>
      </c>
      <c r="L1115" s="725">
        <v>1</v>
      </c>
      <c r="M1115" s="726">
        <f t="shared" si="34"/>
        <v>25.730887960777192</v>
      </c>
      <c r="N1115" s="727">
        <f t="shared" si="35"/>
        <v>1.8379205686269422</v>
      </c>
      <c r="O1115" s="714" t="s">
        <v>498</v>
      </c>
      <c r="P1115" s="721" t="s">
        <v>1622</v>
      </c>
      <c r="R1115" s="714">
        <v>48.9</v>
      </c>
      <c r="S1115" s="714">
        <v>10374</v>
      </c>
    </row>
    <row r="1116" spans="1:19">
      <c r="A1116" s="721" t="s">
        <v>586</v>
      </c>
      <c r="B1116" s="714">
        <v>2008</v>
      </c>
      <c r="D1116" s="722" t="s">
        <v>586</v>
      </c>
      <c r="E1116" s="722" t="s">
        <v>1500</v>
      </c>
      <c r="F1116" s="714" t="s">
        <v>705</v>
      </c>
      <c r="G1116" s="723" t="s">
        <v>1480</v>
      </c>
      <c r="H1116" s="714" t="s">
        <v>1513</v>
      </c>
      <c r="I1116" s="714" t="s">
        <v>1484</v>
      </c>
      <c r="J1116" s="724">
        <v>30</v>
      </c>
      <c r="K1116" s="725">
        <v>13.619030325040855</v>
      </c>
      <c r="L1116" s="725">
        <v>1</v>
      </c>
      <c r="M1116" s="726">
        <f t="shared" si="34"/>
        <v>13.619030325040855</v>
      </c>
      <c r="N1116" s="727">
        <f t="shared" si="35"/>
        <v>0.45396767750136185</v>
      </c>
      <c r="O1116" s="714" t="s">
        <v>498</v>
      </c>
      <c r="P1116" s="721" t="s">
        <v>1622</v>
      </c>
      <c r="R1116" s="714">
        <v>48.9</v>
      </c>
      <c r="S1116" s="714">
        <v>10374</v>
      </c>
    </row>
    <row r="1117" spans="1:19">
      <c r="A1117" s="721" t="s">
        <v>586</v>
      </c>
      <c r="B1117" s="714">
        <v>2008</v>
      </c>
      <c r="D1117" s="722" t="s">
        <v>585</v>
      </c>
      <c r="E1117" s="722" t="s">
        <v>1236</v>
      </c>
      <c r="F1117" s="714" t="s">
        <v>705</v>
      </c>
      <c r="G1117" s="723" t="s">
        <v>1480</v>
      </c>
      <c r="H1117" s="714" t="s">
        <v>1513</v>
      </c>
      <c r="I1117" s="714" t="s">
        <v>1484</v>
      </c>
      <c r="J1117" s="724">
        <v>14</v>
      </c>
      <c r="K1117" s="725">
        <v>23.306700562919918</v>
      </c>
      <c r="L1117" s="725">
        <v>1</v>
      </c>
      <c r="M1117" s="726">
        <f t="shared" si="34"/>
        <v>23.306700562919918</v>
      </c>
      <c r="N1117" s="727">
        <f t="shared" si="35"/>
        <v>1.6647643259228513</v>
      </c>
      <c r="O1117" s="714" t="s">
        <v>498</v>
      </c>
      <c r="P1117" s="721" t="s">
        <v>1622</v>
      </c>
      <c r="R1117" s="714">
        <v>48.9</v>
      </c>
      <c r="S1117" s="714">
        <v>10374</v>
      </c>
    </row>
    <row r="1118" spans="1:19">
      <c r="A1118" s="721" t="s">
        <v>586</v>
      </c>
      <c r="B1118" s="714">
        <v>2008</v>
      </c>
      <c r="D1118" s="722" t="s">
        <v>586</v>
      </c>
      <c r="E1118" s="722" t="s">
        <v>1515</v>
      </c>
      <c r="F1118" s="714" t="s">
        <v>705</v>
      </c>
      <c r="G1118" s="723" t="s">
        <v>1480</v>
      </c>
      <c r="H1118" s="714" t="s">
        <v>1513</v>
      </c>
      <c r="I1118" s="714" t="s">
        <v>1484</v>
      </c>
      <c r="J1118" s="724">
        <v>30</v>
      </c>
      <c r="K1118" s="725">
        <v>9.3608135100780814</v>
      </c>
      <c r="L1118" s="725">
        <v>1</v>
      </c>
      <c r="M1118" s="726">
        <f t="shared" si="34"/>
        <v>9.3608135100780814</v>
      </c>
      <c r="N1118" s="727">
        <f t="shared" si="35"/>
        <v>0.31202711700260272</v>
      </c>
      <c r="O1118" s="714" t="s">
        <v>498</v>
      </c>
      <c r="P1118" s="721" t="s">
        <v>1622</v>
      </c>
      <c r="R1118" s="714">
        <v>48.9</v>
      </c>
      <c r="S1118" s="714">
        <v>10374</v>
      </c>
    </row>
    <row r="1119" spans="1:19">
      <c r="A1119" s="721" t="s">
        <v>586</v>
      </c>
      <c r="B1119" s="714">
        <v>2008</v>
      </c>
      <c r="D1119" s="722" t="s">
        <v>585</v>
      </c>
      <c r="E1119" s="722" t="s">
        <v>1236</v>
      </c>
      <c r="F1119" s="714" t="s">
        <v>705</v>
      </c>
      <c r="G1119" s="723" t="s">
        <v>1480</v>
      </c>
      <c r="H1119" s="714" t="s">
        <v>1513</v>
      </c>
      <c r="I1119" s="714" t="s">
        <v>1484</v>
      </c>
      <c r="J1119" s="724">
        <v>14</v>
      </c>
      <c r="K1119" s="725">
        <v>24.741238423824221</v>
      </c>
      <c r="L1119" s="725">
        <v>1</v>
      </c>
      <c r="M1119" s="726">
        <f t="shared" si="34"/>
        <v>24.741238423824221</v>
      </c>
      <c r="N1119" s="727">
        <f t="shared" si="35"/>
        <v>1.7672313159874444</v>
      </c>
      <c r="O1119" s="714" t="s">
        <v>498</v>
      </c>
      <c r="P1119" s="721" t="s">
        <v>1622</v>
      </c>
      <c r="R1119" s="714">
        <v>48.9</v>
      </c>
      <c r="S1119" s="714">
        <v>10374</v>
      </c>
    </row>
    <row r="1120" spans="1:19">
      <c r="A1120" s="721" t="s">
        <v>586</v>
      </c>
      <c r="B1120" s="714">
        <v>2008</v>
      </c>
      <c r="D1120" s="722" t="s">
        <v>586</v>
      </c>
      <c r="E1120" s="722" t="s">
        <v>1515</v>
      </c>
      <c r="F1120" s="714" t="s">
        <v>705</v>
      </c>
      <c r="G1120" s="723" t="s">
        <v>1480</v>
      </c>
      <c r="H1120" s="714" t="s">
        <v>1513</v>
      </c>
      <c r="I1120" s="714" t="s">
        <v>1484</v>
      </c>
      <c r="J1120" s="724">
        <v>30</v>
      </c>
      <c r="K1120" s="725">
        <v>9.0793535500272373</v>
      </c>
      <c r="L1120" s="725">
        <v>1</v>
      </c>
      <c r="M1120" s="726">
        <f t="shared" si="34"/>
        <v>9.0793535500272373</v>
      </c>
      <c r="N1120" s="727">
        <f t="shared" si="35"/>
        <v>0.30264511833424124</v>
      </c>
      <c r="O1120" s="714" t="s">
        <v>498</v>
      </c>
      <c r="P1120" s="721" t="s">
        <v>1622</v>
      </c>
      <c r="R1120" s="714">
        <v>48.9</v>
      </c>
      <c r="S1120" s="714">
        <v>10374</v>
      </c>
    </row>
    <row r="1121" spans="1:19">
      <c r="A1121" s="721" t="s">
        <v>586</v>
      </c>
      <c r="B1121" s="714">
        <v>2008</v>
      </c>
      <c r="D1121" s="722" t="s">
        <v>585</v>
      </c>
      <c r="E1121" s="722" t="s">
        <v>1236</v>
      </c>
      <c r="F1121" s="714" t="s">
        <v>705</v>
      </c>
      <c r="G1121" s="723" t="s">
        <v>1480</v>
      </c>
      <c r="H1121" s="714" t="s">
        <v>1513</v>
      </c>
      <c r="I1121" s="714" t="s">
        <v>1484</v>
      </c>
      <c r="J1121" s="724">
        <v>14</v>
      </c>
      <c r="K1121" s="725">
        <v>23.697112765571088</v>
      </c>
      <c r="L1121" s="725">
        <v>1</v>
      </c>
      <c r="M1121" s="726">
        <f t="shared" si="34"/>
        <v>23.697112765571088</v>
      </c>
      <c r="N1121" s="727">
        <f t="shared" si="35"/>
        <v>1.6926509118265063</v>
      </c>
      <c r="O1121" s="714" t="s">
        <v>498</v>
      </c>
      <c r="P1121" s="721" t="s">
        <v>1622</v>
      </c>
      <c r="R1121" s="714">
        <v>48.9</v>
      </c>
      <c r="S1121" s="714">
        <v>10374</v>
      </c>
    </row>
    <row r="1122" spans="1:19">
      <c r="A1122" s="721" t="s">
        <v>586</v>
      </c>
      <c r="B1122" s="714">
        <v>2008</v>
      </c>
      <c r="D1122" s="722" t="s">
        <v>1623</v>
      </c>
      <c r="E1122" s="722" t="s">
        <v>1515</v>
      </c>
      <c r="F1122" s="714" t="s">
        <v>705</v>
      </c>
      <c r="G1122" s="723" t="s">
        <v>1480</v>
      </c>
      <c r="H1122" s="714" t="s">
        <v>1513</v>
      </c>
      <c r="I1122" s="714" t="s">
        <v>1484</v>
      </c>
      <c r="J1122" s="724">
        <v>30</v>
      </c>
      <c r="K1122" s="725">
        <v>8.734338115126203</v>
      </c>
      <c r="L1122" s="725">
        <v>1</v>
      </c>
      <c r="M1122" s="726">
        <f t="shared" si="34"/>
        <v>8.734338115126203</v>
      </c>
      <c r="N1122" s="727">
        <f t="shared" si="35"/>
        <v>0.29114460383754009</v>
      </c>
      <c r="O1122" s="714" t="s">
        <v>498</v>
      </c>
      <c r="P1122" s="721" t="s">
        <v>1622</v>
      </c>
      <c r="R1122" s="714">
        <v>48.9</v>
      </c>
      <c r="S1122" s="714">
        <v>10374</v>
      </c>
    </row>
    <row r="1123" spans="1:19">
      <c r="A1123" s="721" t="s">
        <v>586</v>
      </c>
      <c r="B1123" s="714">
        <v>2008</v>
      </c>
      <c r="D1123" s="722" t="s">
        <v>585</v>
      </c>
      <c r="E1123" s="722" t="s">
        <v>1236</v>
      </c>
      <c r="F1123" s="714" t="s">
        <v>705</v>
      </c>
      <c r="G1123" s="723" t="s">
        <v>1480</v>
      </c>
      <c r="H1123" s="714" t="s">
        <v>1513</v>
      </c>
      <c r="I1123" s="714" t="s">
        <v>1484</v>
      </c>
      <c r="J1123" s="724">
        <v>14</v>
      </c>
      <c r="K1123" s="725">
        <v>25.736335572907208</v>
      </c>
      <c r="L1123" s="725">
        <v>1</v>
      </c>
      <c r="M1123" s="726">
        <f t="shared" si="34"/>
        <v>25.736335572907208</v>
      </c>
      <c r="N1123" s="727">
        <f t="shared" si="35"/>
        <v>1.8383096837790862</v>
      </c>
      <c r="O1123" s="714" t="s">
        <v>498</v>
      </c>
      <c r="P1123" s="721" t="s">
        <v>1622</v>
      </c>
      <c r="R1123" s="714">
        <v>48.9</v>
      </c>
      <c r="S1123" s="714">
        <v>10374</v>
      </c>
    </row>
    <row r="1124" spans="1:19">
      <c r="A1124" s="721" t="s">
        <v>586</v>
      </c>
      <c r="B1124" s="714">
        <v>2008</v>
      </c>
      <c r="D1124" s="722" t="s">
        <v>586</v>
      </c>
      <c r="E1124" s="722" t="s">
        <v>1486</v>
      </c>
      <c r="F1124" s="714" t="s">
        <v>705</v>
      </c>
      <c r="G1124" s="723" t="s">
        <v>1480</v>
      </c>
      <c r="H1124" s="714" t="s">
        <v>1513</v>
      </c>
      <c r="I1124" s="714" t="s">
        <v>1484</v>
      </c>
      <c r="J1124" s="724">
        <v>20</v>
      </c>
      <c r="K1124" s="725">
        <v>15.002723806065006</v>
      </c>
      <c r="L1124" s="725">
        <v>1</v>
      </c>
      <c r="M1124" s="726">
        <f t="shared" si="34"/>
        <v>15.002723806065006</v>
      </c>
      <c r="N1124" s="727">
        <f t="shared" si="35"/>
        <v>0.75013619030325029</v>
      </c>
      <c r="O1124" s="714" t="s">
        <v>498</v>
      </c>
      <c r="P1124" s="721" t="s">
        <v>1622</v>
      </c>
      <c r="R1124" s="714">
        <v>48.9</v>
      </c>
      <c r="S1124" s="714">
        <v>10374</v>
      </c>
    </row>
    <row r="1125" spans="1:19">
      <c r="A1125" s="721" t="s">
        <v>586</v>
      </c>
      <c r="B1125" s="714">
        <v>2008</v>
      </c>
      <c r="D1125" s="722" t="s">
        <v>585</v>
      </c>
      <c r="E1125" s="722" t="s">
        <v>1236</v>
      </c>
      <c r="F1125" s="714" t="s">
        <v>705</v>
      </c>
      <c r="G1125" s="723" t="s">
        <v>1480</v>
      </c>
      <c r="H1125" s="714" t="s">
        <v>1513</v>
      </c>
      <c r="I1125" s="714" t="s">
        <v>1484</v>
      </c>
      <c r="J1125" s="724">
        <v>14</v>
      </c>
      <c r="K1125" s="725">
        <v>21.093154167423279</v>
      </c>
      <c r="L1125" s="725">
        <v>1</v>
      </c>
      <c r="M1125" s="726">
        <f t="shared" si="34"/>
        <v>21.093154167423279</v>
      </c>
      <c r="N1125" s="727">
        <f t="shared" si="35"/>
        <v>1.5066538691016629</v>
      </c>
      <c r="O1125" s="714" t="s">
        <v>498</v>
      </c>
      <c r="P1125" s="721" t="s">
        <v>1622</v>
      </c>
      <c r="R1125" s="714">
        <v>48.9</v>
      </c>
      <c r="S1125" s="714">
        <v>10374</v>
      </c>
    </row>
    <row r="1126" spans="1:19">
      <c r="A1126" s="721" t="s">
        <v>586</v>
      </c>
      <c r="B1126" s="714">
        <v>2008</v>
      </c>
      <c r="D1126" s="722" t="s">
        <v>586</v>
      </c>
      <c r="E1126" s="722" t="s">
        <v>1486</v>
      </c>
      <c r="F1126" s="714" t="s">
        <v>705</v>
      </c>
      <c r="G1126" s="723" t="s">
        <v>1480</v>
      </c>
      <c r="H1126" s="714" t="s">
        <v>1513</v>
      </c>
      <c r="I1126" s="714" t="s">
        <v>1484</v>
      </c>
      <c r="J1126" s="724">
        <v>20</v>
      </c>
      <c r="K1126" s="725">
        <v>19.255493008897766</v>
      </c>
      <c r="L1126" s="725">
        <v>1</v>
      </c>
      <c r="M1126" s="726">
        <f t="shared" si="34"/>
        <v>19.255493008897766</v>
      </c>
      <c r="N1126" s="727">
        <f t="shared" si="35"/>
        <v>0.9627746504448883</v>
      </c>
      <c r="O1126" s="714" t="s">
        <v>498</v>
      </c>
      <c r="P1126" s="721" t="s">
        <v>1622</v>
      </c>
      <c r="R1126" s="714">
        <v>48.9</v>
      </c>
      <c r="S1126" s="714">
        <v>10374</v>
      </c>
    </row>
    <row r="1127" spans="1:19">
      <c r="A1127" s="721" t="s">
        <v>586</v>
      </c>
      <c r="B1127" s="714">
        <v>2008</v>
      </c>
      <c r="D1127" s="722" t="s">
        <v>585</v>
      </c>
      <c r="E1127" s="722" t="s">
        <v>1236</v>
      </c>
      <c r="F1127" s="714" t="s">
        <v>705</v>
      </c>
      <c r="G1127" s="723" t="s">
        <v>1480</v>
      </c>
      <c r="H1127" s="714" t="s">
        <v>1513</v>
      </c>
      <c r="I1127" s="714" t="s">
        <v>1484</v>
      </c>
      <c r="J1127" s="724">
        <v>14</v>
      </c>
      <c r="K1127" s="725">
        <v>21.093154167423279</v>
      </c>
      <c r="L1127" s="725">
        <v>1</v>
      </c>
      <c r="M1127" s="726">
        <f t="shared" si="34"/>
        <v>21.093154167423279</v>
      </c>
      <c r="N1127" s="727">
        <f t="shared" si="35"/>
        <v>1.5066538691016629</v>
      </c>
      <c r="O1127" s="714" t="s">
        <v>498</v>
      </c>
      <c r="P1127" s="721" t="s">
        <v>1622</v>
      </c>
      <c r="R1127" s="714">
        <v>48.9</v>
      </c>
      <c r="S1127" s="714">
        <v>10374</v>
      </c>
    </row>
    <row r="1128" spans="1:19">
      <c r="A1128" s="721" t="s">
        <v>586</v>
      </c>
      <c r="B1128" s="714">
        <v>2008</v>
      </c>
      <c r="D1128" s="722" t="s">
        <v>586</v>
      </c>
      <c r="E1128" s="722" t="s">
        <v>1500</v>
      </c>
      <c r="F1128" s="714" t="s">
        <v>705</v>
      </c>
      <c r="G1128" s="723" t="s">
        <v>1480</v>
      </c>
      <c r="H1128" s="714" t="s">
        <v>1513</v>
      </c>
      <c r="I1128" s="714" t="s">
        <v>1484</v>
      </c>
      <c r="J1128" s="724">
        <v>30</v>
      </c>
      <c r="K1128" s="725">
        <v>12.199019429816596</v>
      </c>
      <c r="L1128" s="725">
        <v>1</v>
      </c>
      <c r="M1128" s="726">
        <f t="shared" si="34"/>
        <v>12.199019429816596</v>
      </c>
      <c r="N1128" s="727">
        <f t="shared" si="35"/>
        <v>0.40663398099388653</v>
      </c>
      <c r="O1128" s="714" t="s">
        <v>498</v>
      </c>
      <c r="P1128" s="721" t="s">
        <v>1622</v>
      </c>
      <c r="R1128" s="714">
        <v>48.9</v>
      </c>
      <c r="S1128" s="714">
        <v>10374</v>
      </c>
    </row>
    <row r="1129" spans="1:19">
      <c r="A1129" s="721" t="s">
        <v>586</v>
      </c>
      <c r="B1129" s="714">
        <v>2008</v>
      </c>
      <c r="D1129" s="722" t="s">
        <v>585</v>
      </c>
      <c r="E1129" s="722" t="s">
        <v>1236</v>
      </c>
      <c r="F1129" s="714" t="s">
        <v>705</v>
      </c>
      <c r="G1129" s="723" t="s">
        <v>1480</v>
      </c>
      <c r="H1129" s="714" t="s">
        <v>1513</v>
      </c>
      <c r="I1129" s="714" t="s">
        <v>1484</v>
      </c>
      <c r="J1129" s="724">
        <v>14</v>
      </c>
      <c r="K1129" s="725">
        <v>19.429816597058288</v>
      </c>
      <c r="L1129" s="725">
        <v>1</v>
      </c>
      <c r="M1129" s="726">
        <f t="shared" si="34"/>
        <v>19.429816597058288</v>
      </c>
      <c r="N1129" s="727">
        <f t="shared" si="35"/>
        <v>1.3878440426470207</v>
      </c>
      <c r="O1129" s="714" t="s">
        <v>498</v>
      </c>
      <c r="P1129" s="721" t="s">
        <v>1622</v>
      </c>
      <c r="R1129" s="714">
        <v>48.9</v>
      </c>
      <c r="S1129" s="714">
        <v>10374</v>
      </c>
    </row>
    <row r="1130" spans="1:19">
      <c r="A1130" s="721" t="s">
        <v>586</v>
      </c>
      <c r="B1130" s="714">
        <v>2008</v>
      </c>
      <c r="D1130" s="722" t="s">
        <v>585</v>
      </c>
      <c r="E1130" s="722" t="s">
        <v>1236</v>
      </c>
      <c r="F1130" s="714" t="s">
        <v>705</v>
      </c>
      <c r="G1130" s="723" t="s">
        <v>1480</v>
      </c>
      <c r="H1130" s="714" t="s">
        <v>1513</v>
      </c>
      <c r="I1130" s="714" t="s">
        <v>1484</v>
      </c>
      <c r="J1130" s="724">
        <v>14</v>
      </c>
      <c r="K1130" s="725">
        <v>16.252042854548755</v>
      </c>
      <c r="L1130" s="725">
        <v>1</v>
      </c>
      <c r="M1130" s="726">
        <f t="shared" si="34"/>
        <v>16.252042854548755</v>
      </c>
      <c r="N1130" s="727">
        <f t="shared" si="35"/>
        <v>1.1608602038963396</v>
      </c>
      <c r="O1130" s="714" t="s">
        <v>498</v>
      </c>
      <c r="P1130" s="721" t="s">
        <v>1622</v>
      </c>
      <c r="R1130" s="714">
        <v>48.9</v>
      </c>
      <c r="S1130" s="714">
        <v>10374</v>
      </c>
    </row>
    <row r="1131" spans="1:19">
      <c r="A1131" s="721" t="s">
        <v>586</v>
      </c>
      <c r="B1131" s="714">
        <v>2008</v>
      </c>
      <c r="D1131" s="722" t="s">
        <v>586</v>
      </c>
      <c r="E1131" s="722" t="s">
        <v>1500</v>
      </c>
      <c r="F1131" s="714" t="s">
        <v>705</v>
      </c>
      <c r="G1131" s="723" t="s">
        <v>1480</v>
      </c>
      <c r="H1131" s="714" t="s">
        <v>1513</v>
      </c>
      <c r="I1131" s="714" t="s">
        <v>1484</v>
      </c>
      <c r="J1131" s="724">
        <v>30</v>
      </c>
      <c r="K1131" s="725">
        <v>10.55020882513165</v>
      </c>
      <c r="L1131" s="725">
        <v>1</v>
      </c>
      <c r="M1131" s="726">
        <f t="shared" si="34"/>
        <v>10.55020882513165</v>
      </c>
      <c r="N1131" s="727">
        <f t="shared" si="35"/>
        <v>0.3516736275043883</v>
      </c>
      <c r="O1131" s="714" t="s">
        <v>498</v>
      </c>
      <c r="P1131" s="721" t="s">
        <v>1622</v>
      </c>
      <c r="R1131" s="714">
        <v>48.9</v>
      </c>
      <c r="S1131" s="714">
        <v>10374</v>
      </c>
    </row>
    <row r="1132" spans="1:19">
      <c r="A1132" s="721" t="s">
        <v>586</v>
      </c>
      <c r="B1132" s="714">
        <v>2008</v>
      </c>
      <c r="D1132" s="722" t="s">
        <v>585</v>
      </c>
      <c r="E1132" s="722" t="s">
        <v>1236</v>
      </c>
      <c r="F1132" s="714" t="s">
        <v>705</v>
      </c>
      <c r="G1132" s="723" t="s">
        <v>1480</v>
      </c>
      <c r="H1132" s="714" t="s">
        <v>1513</v>
      </c>
      <c r="I1132" s="714" t="s">
        <v>1484</v>
      </c>
      <c r="J1132" s="724">
        <v>14</v>
      </c>
      <c r="K1132" s="725">
        <v>21.276557109133829</v>
      </c>
      <c r="L1132" s="725">
        <v>1</v>
      </c>
      <c r="M1132" s="726">
        <f t="shared" si="34"/>
        <v>21.276557109133829</v>
      </c>
      <c r="N1132" s="727">
        <f t="shared" si="35"/>
        <v>1.5197540792238449</v>
      </c>
      <c r="O1132" s="714" t="s">
        <v>498</v>
      </c>
      <c r="P1132" s="721" t="s">
        <v>1622</v>
      </c>
      <c r="R1132" s="714">
        <v>48.9</v>
      </c>
      <c r="S1132" s="714">
        <v>10374</v>
      </c>
    </row>
    <row r="1133" spans="1:19">
      <c r="A1133" s="721" t="s">
        <v>586</v>
      </c>
      <c r="B1133" s="714">
        <v>2008</v>
      </c>
      <c r="D1133" s="722" t="s">
        <v>586</v>
      </c>
      <c r="E1133" s="722" t="s">
        <v>1486</v>
      </c>
      <c r="F1133" s="714" t="s">
        <v>705</v>
      </c>
      <c r="G1133" s="723" t="s">
        <v>1480</v>
      </c>
      <c r="H1133" s="714" t="s">
        <v>1513</v>
      </c>
      <c r="I1133" s="714" t="s">
        <v>1484</v>
      </c>
      <c r="J1133" s="724">
        <v>20</v>
      </c>
      <c r="K1133" s="725">
        <v>15.534773924096603</v>
      </c>
      <c r="L1133" s="725">
        <v>1</v>
      </c>
      <c r="M1133" s="726">
        <f t="shared" si="34"/>
        <v>15.534773924096603</v>
      </c>
      <c r="N1133" s="727">
        <f t="shared" si="35"/>
        <v>0.77673869620483016</v>
      </c>
      <c r="O1133" s="714" t="s">
        <v>498</v>
      </c>
      <c r="P1133" s="721" t="s">
        <v>1622</v>
      </c>
      <c r="R1133" s="714">
        <v>48.9</v>
      </c>
      <c r="S1133" s="714">
        <v>10374</v>
      </c>
    </row>
    <row r="1134" spans="1:19">
      <c r="A1134" s="721" t="s">
        <v>586</v>
      </c>
      <c r="B1134" s="714">
        <v>2008</v>
      </c>
      <c r="D1134" s="722" t="s">
        <v>585</v>
      </c>
      <c r="E1134" s="722" t="s">
        <v>1236</v>
      </c>
      <c r="F1134" s="714" t="s">
        <v>705</v>
      </c>
      <c r="G1134" s="723" t="s">
        <v>1480</v>
      </c>
      <c r="H1134" s="714" t="s">
        <v>1513</v>
      </c>
      <c r="I1134" s="714" t="s">
        <v>1484</v>
      </c>
      <c r="J1134" s="724">
        <v>14</v>
      </c>
      <c r="K1134" s="725">
        <v>24.350826221173051</v>
      </c>
      <c r="L1134" s="725">
        <v>1</v>
      </c>
      <c r="M1134" s="726">
        <f t="shared" si="34"/>
        <v>24.350826221173051</v>
      </c>
      <c r="N1134" s="727">
        <f t="shared" si="35"/>
        <v>1.7393447300837894</v>
      </c>
      <c r="O1134" s="714" t="s">
        <v>498</v>
      </c>
      <c r="P1134" s="721" t="s">
        <v>1622</v>
      </c>
      <c r="R1134" s="714">
        <v>48.9</v>
      </c>
      <c r="S1134" s="714">
        <v>10374</v>
      </c>
    </row>
    <row r="1135" spans="1:19">
      <c r="A1135" s="721" t="s">
        <v>586</v>
      </c>
      <c r="B1135" s="714">
        <v>2008</v>
      </c>
      <c r="D1135" s="722" t="s">
        <v>585</v>
      </c>
      <c r="E1135" s="722" t="s">
        <v>1236</v>
      </c>
      <c r="F1135" s="714" t="s">
        <v>705</v>
      </c>
      <c r="G1135" s="723" t="s">
        <v>1480</v>
      </c>
      <c r="H1135" s="714" t="s">
        <v>1513</v>
      </c>
      <c r="I1135" s="714" t="s">
        <v>1484</v>
      </c>
      <c r="J1135" s="724">
        <v>14</v>
      </c>
      <c r="K1135" s="725">
        <v>26.384601416379152</v>
      </c>
      <c r="L1135" s="725">
        <v>1</v>
      </c>
      <c r="M1135" s="726">
        <f t="shared" si="34"/>
        <v>26.384601416379152</v>
      </c>
      <c r="N1135" s="727">
        <f t="shared" si="35"/>
        <v>1.8846143868842251</v>
      </c>
      <c r="O1135" s="714" t="s">
        <v>498</v>
      </c>
      <c r="P1135" s="721" t="s">
        <v>1622</v>
      </c>
      <c r="R1135" s="714">
        <v>48.9</v>
      </c>
      <c r="S1135" s="714">
        <v>10374</v>
      </c>
    </row>
    <row r="1136" spans="1:19">
      <c r="A1136" s="721" t="s">
        <v>586</v>
      </c>
      <c r="B1136" s="714">
        <v>2008</v>
      </c>
      <c r="D1136" s="722" t="s">
        <v>585</v>
      </c>
      <c r="E1136" s="722" t="s">
        <v>1236</v>
      </c>
      <c r="F1136" s="714" t="s">
        <v>705</v>
      </c>
      <c r="G1136" s="723" t="s">
        <v>1480</v>
      </c>
      <c r="H1136" s="714" t="s">
        <v>1513</v>
      </c>
      <c r="I1136" s="714" t="s">
        <v>1484</v>
      </c>
      <c r="J1136" s="724">
        <v>14</v>
      </c>
      <c r="K1136" s="725">
        <v>23.388414744870165</v>
      </c>
      <c r="L1136" s="725">
        <v>1</v>
      </c>
      <c r="M1136" s="726">
        <f t="shared" si="34"/>
        <v>23.388414744870165</v>
      </c>
      <c r="N1136" s="727">
        <f t="shared" si="35"/>
        <v>1.6706010532050117</v>
      </c>
      <c r="O1136" s="714" t="s">
        <v>498</v>
      </c>
      <c r="P1136" s="721" t="s">
        <v>1622</v>
      </c>
      <c r="R1136" s="714">
        <v>48.9</v>
      </c>
      <c r="S1136" s="714">
        <v>10374</v>
      </c>
    </row>
    <row r="1137" spans="1:19">
      <c r="A1137" s="721" t="s">
        <v>586</v>
      </c>
      <c r="B1137" s="714">
        <v>2008</v>
      </c>
      <c r="D1137" s="722" t="s">
        <v>585</v>
      </c>
      <c r="E1137" s="722" t="s">
        <v>1236</v>
      </c>
      <c r="F1137" s="714" t="s">
        <v>705</v>
      </c>
      <c r="G1137" s="723" t="s">
        <v>1480</v>
      </c>
      <c r="H1137" s="714" t="s">
        <v>1513</v>
      </c>
      <c r="I1137" s="714" t="s">
        <v>1484</v>
      </c>
      <c r="J1137" s="724">
        <v>14</v>
      </c>
      <c r="K1137" s="725">
        <v>20.700926094062101</v>
      </c>
      <c r="L1137" s="725">
        <v>1</v>
      </c>
      <c r="M1137" s="726">
        <f t="shared" si="34"/>
        <v>20.700926094062101</v>
      </c>
      <c r="N1137" s="727">
        <f t="shared" si="35"/>
        <v>1.4786375781472929</v>
      </c>
      <c r="O1137" s="714" t="s">
        <v>498</v>
      </c>
      <c r="P1137" s="721" t="s">
        <v>1622</v>
      </c>
      <c r="R1137" s="714">
        <v>48.9</v>
      </c>
      <c r="S1137" s="714">
        <v>10374</v>
      </c>
    </row>
    <row r="1138" spans="1:19">
      <c r="A1138" s="721" t="s">
        <v>586</v>
      </c>
      <c r="B1138" s="714">
        <v>2008</v>
      </c>
      <c r="D1138" s="722" t="s">
        <v>585</v>
      </c>
      <c r="E1138" s="722" t="s">
        <v>1236</v>
      </c>
      <c r="F1138" s="714" t="s">
        <v>705</v>
      </c>
      <c r="G1138" s="723" t="s">
        <v>1480</v>
      </c>
      <c r="H1138" s="714" t="s">
        <v>1513</v>
      </c>
      <c r="I1138" s="714" t="s">
        <v>1484</v>
      </c>
      <c r="J1138" s="724">
        <v>14</v>
      </c>
      <c r="K1138" s="725">
        <v>21.093154167423279</v>
      </c>
      <c r="L1138" s="725">
        <v>1</v>
      </c>
      <c r="M1138" s="726">
        <f t="shared" si="34"/>
        <v>21.093154167423279</v>
      </c>
      <c r="N1138" s="727">
        <f t="shared" si="35"/>
        <v>1.5066538691016629</v>
      </c>
      <c r="O1138" s="714" t="s">
        <v>498</v>
      </c>
      <c r="P1138" s="721" t="s">
        <v>1622</v>
      </c>
      <c r="R1138" s="714">
        <v>48.9</v>
      </c>
      <c r="S1138" s="714">
        <v>10374</v>
      </c>
    </row>
    <row r="1139" spans="1:19">
      <c r="A1139" s="721" t="s">
        <v>586</v>
      </c>
      <c r="B1139" s="714">
        <v>2008</v>
      </c>
      <c r="D1139" s="722" t="s">
        <v>586</v>
      </c>
      <c r="E1139" s="722" t="s">
        <v>1515</v>
      </c>
      <c r="F1139" s="714" t="s">
        <v>705</v>
      </c>
      <c r="G1139" s="723" t="s">
        <v>1480</v>
      </c>
      <c r="H1139" s="714" t="s">
        <v>1513</v>
      </c>
      <c r="I1139" s="714" t="s">
        <v>1484</v>
      </c>
      <c r="J1139" s="724">
        <v>30</v>
      </c>
      <c r="K1139" s="725">
        <v>11.383693481024149</v>
      </c>
      <c r="L1139" s="725">
        <v>1</v>
      </c>
      <c r="M1139" s="726">
        <f t="shared" si="34"/>
        <v>11.383693481024149</v>
      </c>
      <c r="N1139" s="727">
        <f t="shared" si="35"/>
        <v>0.37945644936747164</v>
      </c>
      <c r="O1139" s="714" t="s">
        <v>498</v>
      </c>
      <c r="P1139" s="721" t="s">
        <v>1622</v>
      </c>
      <c r="R1139" s="714">
        <v>48.9</v>
      </c>
      <c r="S1139" s="714">
        <v>10374</v>
      </c>
    </row>
    <row r="1140" spans="1:19">
      <c r="A1140" s="721" t="s">
        <v>586</v>
      </c>
      <c r="B1140" s="714">
        <v>2008</v>
      </c>
      <c r="D1140" s="722" t="s">
        <v>585</v>
      </c>
      <c r="E1140" s="722" t="s">
        <v>1236</v>
      </c>
      <c r="F1140" s="714" t="s">
        <v>705</v>
      </c>
      <c r="G1140" s="723" t="s">
        <v>1480</v>
      </c>
      <c r="H1140" s="714" t="s">
        <v>1513</v>
      </c>
      <c r="I1140" s="714" t="s">
        <v>1484</v>
      </c>
      <c r="J1140" s="724">
        <v>14</v>
      </c>
      <c r="K1140" s="725">
        <v>21.093154167423279</v>
      </c>
      <c r="L1140" s="725">
        <v>1</v>
      </c>
      <c r="M1140" s="726">
        <f t="shared" si="34"/>
        <v>21.093154167423279</v>
      </c>
      <c r="N1140" s="727">
        <f t="shared" si="35"/>
        <v>1.5066538691016629</v>
      </c>
      <c r="O1140" s="714" t="s">
        <v>498</v>
      </c>
      <c r="P1140" s="721" t="s">
        <v>1622</v>
      </c>
      <c r="R1140" s="714">
        <v>48.9</v>
      </c>
      <c r="S1140" s="714">
        <v>10374</v>
      </c>
    </row>
    <row r="1141" spans="1:19">
      <c r="A1141" s="721" t="s">
        <v>586</v>
      </c>
      <c r="B1141" s="714">
        <v>2008</v>
      </c>
      <c r="D1141" s="722" t="s">
        <v>586</v>
      </c>
      <c r="E1141" s="722" t="s">
        <v>1486</v>
      </c>
      <c r="F1141" s="714" t="s">
        <v>705</v>
      </c>
      <c r="G1141" s="723" t="s">
        <v>1480</v>
      </c>
      <c r="H1141" s="714" t="s">
        <v>1513</v>
      </c>
      <c r="I1141" s="714" t="s">
        <v>1484</v>
      </c>
      <c r="J1141" s="724">
        <v>20</v>
      </c>
      <c r="K1141" s="725">
        <v>19.255493008897766</v>
      </c>
      <c r="L1141" s="725">
        <v>1</v>
      </c>
      <c r="M1141" s="726">
        <f t="shared" si="34"/>
        <v>19.255493008897766</v>
      </c>
      <c r="N1141" s="727">
        <f t="shared" si="35"/>
        <v>0.9627746504448883</v>
      </c>
      <c r="O1141" s="714" t="s">
        <v>498</v>
      </c>
      <c r="P1141" s="721" t="s">
        <v>1622</v>
      </c>
      <c r="R1141" s="714">
        <v>48.9</v>
      </c>
      <c r="S1141" s="714">
        <v>10374</v>
      </c>
    </row>
    <row r="1142" spans="1:19">
      <c r="A1142" s="721" t="s">
        <v>586</v>
      </c>
      <c r="B1142" s="714">
        <v>2008</v>
      </c>
      <c r="D1142" s="722" t="s">
        <v>585</v>
      </c>
      <c r="E1142" s="722" t="s">
        <v>1236</v>
      </c>
      <c r="F1142" s="714" t="s">
        <v>705</v>
      </c>
      <c r="G1142" s="723" t="s">
        <v>1480</v>
      </c>
      <c r="H1142" s="714" t="s">
        <v>1513</v>
      </c>
      <c r="I1142" s="714" t="s">
        <v>1484</v>
      </c>
      <c r="J1142" s="724">
        <v>14</v>
      </c>
      <c r="K1142" s="725">
        <v>21.093154167423279</v>
      </c>
      <c r="L1142" s="725">
        <v>1</v>
      </c>
      <c r="M1142" s="726">
        <f t="shared" si="34"/>
        <v>21.093154167423279</v>
      </c>
      <c r="N1142" s="727">
        <f t="shared" si="35"/>
        <v>1.5066538691016629</v>
      </c>
      <c r="O1142" s="714" t="s">
        <v>498</v>
      </c>
      <c r="P1142" s="721" t="s">
        <v>1622</v>
      </c>
      <c r="R1142" s="714">
        <v>48.9</v>
      </c>
      <c r="S1142" s="714">
        <v>10374</v>
      </c>
    </row>
    <row r="1143" spans="1:19">
      <c r="A1143" s="721" t="s">
        <v>586</v>
      </c>
      <c r="B1143" s="714">
        <v>2008</v>
      </c>
      <c r="D1143" s="722" t="s">
        <v>586</v>
      </c>
      <c r="E1143" s="722" t="s">
        <v>1515</v>
      </c>
      <c r="F1143" s="714" t="s">
        <v>705</v>
      </c>
      <c r="G1143" s="723" t="s">
        <v>1480</v>
      </c>
      <c r="H1143" s="714" t="s">
        <v>1513</v>
      </c>
      <c r="I1143" s="714" t="s">
        <v>1484</v>
      </c>
      <c r="J1143" s="724">
        <v>30</v>
      </c>
      <c r="K1143" s="725">
        <v>11.383693481024149</v>
      </c>
      <c r="L1143" s="725">
        <v>1</v>
      </c>
      <c r="M1143" s="726">
        <f t="shared" si="34"/>
        <v>11.383693481024149</v>
      </c>
      <c r="N1143" s="727">
        <f t="shared" si="35"/>
        <v>0.37945644936747164</v>
      </c>
      <c r="O1143" s="714" t="s">
        <v>498</v>
      </c>
      <c r="P1143" s="721" t="s">
        <v>1622</v>
      </c>
      <c r="R1143" s="714">
        <v>48.9</v>
      </c>
      <c r="S1143" s="714">
        <v>10374</v>
      </c>
    </row>
    <row r="1144" spans="1:19">
      <c r="A1144" s="721" t="s">
        <v>586</v>
      </c>
      <c r="B1144" s="714">
        <v>2008</v>
      </c>
      <c r="D1144" s="722" t="s">
        <v>585</v>
      </c>
      <c r="E1144" s="722" t="s">
        <v>1236</v>
      </c>
      <c r="F1144" s="714" t="s">
        <v>705</v>
      </c>
      <c r="G1144" s="723" t="s">
        <v>1480</v>
      </c>
      <c r="H1144" s="714" t="s">
        <v>1513</v>
      </c>
      <c r="I1144" s="714" t="s">
        <v>1484</v>
      </c>
      <c r="J1144" s="724">
        <v>14</v>
      </c>
      <c r="K1144" s="725">
        <v>20.700926094062101</v>
      </c>
      <c r="L1144" s="725">
        <v>1</v>
      </c>
      <c r="M1144" s="726">
        <f t="shared" si="34"/>
        <v>20.700926094062101</v>
      </c>
      <c r="N1144" s="727">
        <f t="shared" si="35"/>
        <v>1.4786375781472929</v>
      </c>
      <c r="O1144" s="714" t="s">
        <v>498</v>
      </c>
      <c r="P1144" s="721" t="s">
        <v>1622</v>
      </c>
      <c r="R1144" s="714">
        <v>48.9</v>
      </c>
      <c r="S1144" s="714">
        <v>10374</v>
      </c>
    </row>
    <row r="1145" spans="1:19">
      <c r="A1145" s="721" t="s">
        <v>586</v>
      </c>
      <c r="B1145" s="714">
        <v>2008</v>
      </c>
      <c r="D1145" s="722" t="s">
        <v>586</v>
      </c>
      <c r="E1145" s="722" t="s">
        <v>1515</v>
      </c>
      <c r="F1145" s="714" t="s">
        <v>705</v>
      </c>
      <c r="G1145" s="723" t="s">
        <v>1480</v>
      </c>
      <c r="H1145" s="714" t="s">
        <v>1513</v>
      </c>
      <c r="I1145" s="714" t="s">
        <v>1484</v>
      </c>
      <c r="J1145" s="724">
        <v>30</v>
      </c>
      <c r="K1145" s="725">
        <v>11.276557109133829</v>
      </c>
      <c r="L1145" s="725">
        <v>1</v>
      </c>
      <c r="M1145" s="726">
        <f t="shared" si="34"/>
        <v>11.276557109133829</v>
      </c>
      <c r="N1145" s="727">
        <f t="shared" si="35"/>
        <v>0.37588523697112763</v>
      </c>
      <c r="O1145" s="714" t="s">
        <v>498</v>
      </c>
      <c r="P1145" s="721" t="s">
        <v>1622</v>
      </c>
      <c r="R1145" s="714">
        <v>48.9</v>
      </c>
      <c r="S1145" s="714">
        <v>10374</v>
      </c>
    </row>
    <row r="1146" spans="1:19">
      <c r="A1146" s="721" t="s">
        <v>589</v>
      </c>
      <c r="B1146" s="714">
        <v>2008</v>
      </c>
      <c r="D1146" s="722" t="s">
        <v>589</v>
      </c>
      <c r="E1146" s="722" t="s">
        <v>1515</v>
      </c>
      <c r="F1146" s="714" t="s">
        <v>705</v>
      </c>
      <c r="G1146" s="723" t="s">
        <v>1480</v>
      </c>
      <c r="H1146" s="714" t="s">
        <v>1588</v>
      </c>
      <c r="I1146" s="714" t="s">
        <v>1484</v>
      </c>
      <c r="J1146" s="724">
        <v>30</v>
      </c>
      <c r="K1146" s="725">
        <v>9.8057018340294171</v>
      </c>
      <c r="L1146" s="725">
        <v>1</v>
      </c>
      <c r="M1146" s="726">
        <f t="shared" si="34"/>
        <v>9.8057018340294171</v>
      </c>
      <c r="N1146" s="727">
        <f t="shared" si="35"/>
        <v>0.32685672780098057</v>
      </c>
      <c r="O1146" s="714" t="s">
        <v>498</v>
      </c>
      <c r="P1146" s="721" t="s">
        <v>1626</v>
      </c>
      <c r="R1146" s="714">
        <v>48.9</v>
      </c>
      <c r="S1146" s="714">
        <v>10374</v>
      </c>
    </row>
    <row r="1147" spans="1:19">
      <c r="A1147" s="721" t="s">
        <v>589</v>
      </c>
      <c r="B1147" s="714">
        <v>2008</v>
      </c>
      <c r="D1147" s="722" t="s">
        <v>589</v>
      </c>
      <c r="E1147" s="722" t="s">
        <v>1500</v>
      </c>
      <c r="F1147" s="714" t="s">
        <v>705</v>
      </c>
      <c r="G1147" s="723" t="s">
        <v>1480</v>
      </c>
      <c r="H1147" s="714" t="s">
        <v>1588</v>
      </c>
      <c r="I1147" s="714" t="s">
        <v>1484</v>
      </c>
      <c r="J1147" s="724">
        <v>10</v>
      </c>
      <c r="K1147" s="725">
        <v>2.3606319230070816</v>
      </c>
      <c r="L1147" s="725">
        <v>1</v>
      </c>
      <c r="M1147" s="726">
        <f t="shared" si="34"/>
        <v>2.3606319230070816</v>
      </c>
      <c r="N1147" s="727">
        <f t="shared" si="35"/>
        <v>0.23606319230070816</v>
      </c>
      <c r="O1147" s="714" t="s">
        <v>498</v>
      </c>
      <c r="P1147" s="721" t="s">
        <v>1626</v>
      </c>
      <c r="R1147" s="714">
        <v>48.9</v>
      </c>
      <c r="S1147" s="714">
        <v>10374</v>
      </c>
    </row>
    <row r="1148" spans="1:19">
      <c r="A1148" s="721" t="s">
        <v>589</v>
      </c>
      <c r="B1148" s="714">
        <v>2008</v>
      </c>
      <c r="D1148" s="722" t="s">
        <v>588</v>
      </c>
      <c r="E1148" s="722" t="s">
        <v>1236</v>
      </c>
      <c r="F1148" s="714" t="s">
        <v>705</v>
      </c>
      <c r="G1148" s="723" t="s">
        <v>1480</v>
      </c>
      <c r="H1148" s="714" t="s">
        <v>1588</v>
      </c>
      <c r="I1148" s="714" t="s">
        <v>1484</v>
      </c>
      <c r="J1148" s="724">
        <v>20</v>
      </c>
      <c r="K1148" s="725">
        <v>24.087524968222262</v>
      </c>
      <c r="L1148" s="725">
        <v>1</v>
      </c>
      <c r="M1148" s="726">
        <f t="shared" si="34"/>
        <v>24.087524968222262</v>
      </c>
      <c r="N1148" s="727">
        <f t="shared" si="35"/>
        <v>1.2043762484111131</v>
      </c>
      <c r="O1148" s="714" t="s">
        <v>498</v>
      </c>
      <c r="P1148" s="721" t="s">
        <v>1626</v>
      </c>
      <c r="R1148" s="714">
        <v>48.9</v>
      </c>
      <c r="S1148" s="714">
        <v>10374</v>
      </c>
    </row>
    <row r="1149" spans="1:19">
      <c r="A1149" s="721" t="s">
        <v>589</v>
      </c>
      <c r="B1149" s="714">
        <v>2008</v>
      </c>
      <c r="D1149" s="722" t="s">
        <v>589</v>
      </c>
      <c r="E1149" s="722" t="s">
        <v>1515</v>
      </c>
      <c r="F1149" s="714" t="s">
        <v>705</v>
      </c>
      <c r="G1149" s="723" t="s">
        <v>1480</v>
      </c>
      <c r="H1149" s="714" t="s">
        <v>1588</v>
      </c>
      <c r="I1149" s="714" t="s">
        <v>1484</v>
      </c>
      <c r="J1149" s="724">
        <v>30</v>
      </c>
      <c r="K1149" s="725">
        <v>11.394588705284184</v>
      </c>
      <c r="L1149" s="725">
        <v>1</v>
      </c>
      <c r="M1149" s="726">
        <f t="shared" si="34"/>
        <v>11.394588705284184</v>
      </c>
      <c r="N1149" s="727">
        <f t="shared" si="35"/>
        <v>0.37981962350947279</v>
      </c>
      <c r="O1149" s="714" t="s">
        <v>498</v>
      </c>
      <c r="P1149" s="721" t="s">
        <v>1626</v>
      </c>
      <c r="R1149" s="714">
        <v>48.9</v>
      </c>
      <c r="S1149" s="714">
        <v>10374</v>
      </c>
    </row>
    <row r="1150" spans="1:19">
      <c r="A1150" s="721" t="s">
        <v>589</v>
      </c>
      <c r="B1150" s="714">
        <v>2008</v>
      </c>
      <c r="D1150" s="722" t="s">
        <v>589</v>
      </c>
      <c r="E1150" s="722" t="s">
        <v>1500</v>
      </c>
      <c r="F1150" s="714" t="s">
        <v>705</v>
      </c>
      <c r="G1150" s="723" t="s">
        <v>1480</v>
      </c>
      <c r="H1150" s="714" t="s">
        <v>1588</v>
      </c>
      <c r="I1150" s="714" t="s">
        <v>1484</v>
      </c>
      <c r="J1150" s="724">
        <v>10</v>
      </c>
      <c r="K1150" s="725">
        <v>2.4132921735972395</v>
      </c>
      <c r="L1150" s="725">
        <v>1</v>
      </c>
      <c r="M1150" s="726">
        <f t="shared" si="34"/>
        <v>2.4132921735972395</v>
      </c>
      <c r="N1150" s="727">
        <f t="shared" si="35"/>
        <v>0.24132921735972396</v>
      </c>
      <c r="O1150" s="714" t="s">
        <v>498</v>
      </c>
      <c r="P1150" s="721" t="s">
        <v>1626</v>
      </c>
      <c r="R1150" s="714">
        <v>48.9</v>
      </c>
      <c r="S1150" s="714">
        <v>10374</v>
      </c>
    </row>
    <row r="1151" spans="1:19">
      <c r="A1151" s="721" t="s">
        <v>589</v>
      </c>
      <c r="B1151" s="714">
        <v>2008</v>
      </c>
      <c r="D1151" s="722" t="s">
        <v>589</v>
      </c>
      <c r="E1151" s="722" t="s">
        <v>1500</v>
      </c>
      <c r="F1151" s="714" t="s">
        <v>705</v>
      </c>
      <c r="G1151" s="723" t="s">
        <v>1480</v>
      </c>
      <c r="H1151" s="714" t="s">
        <v>1588</v>
      </c>
      <c r="I1151" s="714" t="s">
        <v>1484</v>
      </c>
      <c r="J1151" s="724">
        <v>10</v>
      </c>
      <c r="K1151" s="725">
        <v>2.7528599963682585</v>
      </c>
      <c r="L1151" s="725">
        <v>1</v>
      </c>
      <c r="M1151" s="726">
        <f t="shared" si="34"/>
        <v>2.7528599963682585</v>
      </c>
      <c r="N1151" s="727">
        <f t="shared" si="35"/>
        <v>0.27528599963682587</v>
      </c>
      <c r="O1151" s="714" t="s">
        <v>498</v>
      </c>
      <c r="P1151" s="721" t="s">
        <v>1626</v>
      </c>
      <c r="R1151" s="714">
        <v>48.9</v>
      </c>
      <c r="S1151" s="714">
        <v>10374</v>
      </c>
    </row>
    <row r="1152" spans="1:19">
      <c r="A1152" s="721" t="s">
        <v>589</v>
      </c>
      <c r="B1152" s="714">
        <v>2008</v>
      </c>
      <c r="D1152" s="722" t="s">
        <v>589</v>
      </c>
      <c r="E1152" s="722" t="s">
        <v>1515</v>
      </c>
      <c r="F1152" s="714" t="s">
        <v>705</v>
      </c>
      <c r="G1152" s="723" t="s">
        <v>1480</v>
      </c>
      <c r="H1152" s="714" t="s">
        <v>1588</v>
      </c>
      <c r="I1152" s="714" t="s">
        <v>1484</v>
      </c>
      <c r="J1152" s="724">
        <v>30</v>
      </c>
      <c r="K1152" s="725">
        <v>9.6241147630288708</v>
      </c>
      <c r="L1152" s="725">
        <v>1</v>
      </c>
      <c r="M1152" s="726">
        <f t="shared" si="34"/>
        <v>9.6241147630288708</v>
      </c>
      <c r="N1152" s="727">
        <f t="shared" si="35"/>
        <v>0.3208038254342957</v>
      </c>
      <c r="O1152" s="714" t="s">
        <v>498</v>
      </c>
      <c r="P1152" s="721" t="s">
        <v>1626</v>
      </c>
      <c r="R1152" s="714">
        <v>48.9</v>
      </c>
      <c r="S1152" s="714">
        <v>10374</v>
      </c>
    </row>
    <row r="1153" spans="1:19">
      <c r="A1153" s="721" t="s">
        <v>589</v>
      </c>
      <c r="B1153" s="714">
        <v>2008</v>
      </c>
      <c r="D1153" s="722" t="s">
        <v>589</v>
      </c>
      <c r="E1153" s="722" t="s">
        <v>1500</v>
      </c>
      <c r="F1153" s="714" t="s">
        <v>705</v>
      </c>
      <c r="G1153" s="723" t="s">
        <v>1480</v>
      </c>
      <c r="H1153" s="714" t="s">
        <v>1588</v>
      </c>
      <c r="I1153" s="714" t="s">
        <v>1484</v>
      </c>
      <c r="J1153" s="724">
        <v>10</v>
      </c>
      <c r="K1153" s="725">
        <v>2.6148538224078441</v>
      </c>
      <c r="L1153" s="725">
        <v>1</v>
      </c>
      <c r="M1153" s="726">
        <f t="shared" si="34"/>
        <v>2.6148538224078441</v>
      </c>
      <c r="N1153" s="727">
        <f t="shared" si="35"/>
        <v>0.26148538224078444</v>
      </c>
      <c r="O1153" s="714" t="s">
        <v>498</v>
      </c>
      <c r="P1153" s="721" t="s">
        <v>1626</v>
      </c>
      <c r="R1153" s="714">
        <v>48.9</v>
      </c>
      <c r="S1153" s="714">
        <v>10374</v>
      </c>
    </row>
    <row r="1154" spans="1:19">
      <c r="A1154" s="721" t="s">
        <v>589</v>
      </c>
      <c r="B1154" s="714">
        <v>2008</v>
      </c>
      <c r="D1154" s="722" t="s">
        <v>588</v>
      </c>
      <c r="E1154" s="722" t="s">
        <v>1236</v>
      </c>
      <c r="F1154" s="714" t="s">
        <v>705</v>
      </c>
      <c r="G1154" s="723" t="s">
        <v>1480</v>
      </c>
      <c r="H1154" s="714" t="s">
        <v>1588</v>
      </c>
      <c r="I1154" s="714" t="s">
        <v>1484</v>
      </c>
      <c r="J1154" s="724">
        <v>20</v>
      </c>
      <c r="K1154" s="725">
        <v>31.656074087524967</v>
      </c>
      <c r="L1154" s="725">
        <v>1</v>
      </c>
      <c r="M1154" s="726">
        <f t="shared" si="34"/>
        <v>31.656074087524967</v>
      </c>
      <c r="N1154" s="727">
        <f t="shared" si="35"/>
        <v>1.5828037043762484</v>
      </c>
      <c r="O1154" s="714" t="s">
        <v>498</v>
      </c>
      <c r="P1154" s="721" t="s">
        <v>1626</v>
      </c>
      <c r="R1154" s="714">
        <v>48.9</v>
      </c>
      <c r="S1154" s="714">
        <v>10374</v>
      </c>
    </row>
    <row r="1155" spans="1:19">
      <c r="A1155" s="721" t="s">
        <v>589</v>
      </c>
      <c r="B1155" s="714">
        <v>2008</v>
      </c>
      <c r="D1155" s="722" t="s">
        <v>589</v>
      </c>
      <c r="E1155" s="722" t="s">
        <v>1500</v>
      </c>
      <c r="F1155" s="714" t="s">
        <v>705</v>
      </c>
      <c r="G1155" s="723" t="s">
        <v>1480</v>
      </c>
      <c r="H1155" s="714" t="s">
        <v>1588</v>
      </c>
      <c r="I1155" s="714" t="s">
        <v>1484</v>
      </c>
      <c r="J1155" s="724">
        <v>10</v>
      </c>
      <c r="K1155" s="725">
        <v>3.3175957871799526</v>
      </c>
      <c r="L1155" s="725">
        <v>1</v>
      </c>
      <c r="M1155" s="726">
        <f t="shared" si="34"/>
        <v>3.3175957871799526</v>
      </c>
      <c r="N1155" s="727">
        <f t="shared" si="35"/>
        <v>0.33175957871799527</v>
      </c>
      <c r="O1155" s="714" t="s">
        <v>498</v>
      </c>
      <c r="P1155" s="721" t="s">
        <v>1626</v>
      </c>
      <c r="R1155" s="714">
        <v>48.9</v>
      </c>
      <c r="S1155" s="714">
        <v>10374</v>
      </c>
    </row>
    <row r="1156" spans="1:19">
      <c r="A1156" s="721" t="s">
        <v>589</v>
      </c>
      <c r="B1156" s="714">
        <v>2008</v>
      </c>
      <c r="D1156" s="722" t="s">
        <v>589</v>
      </c>
      <c r="E1156" s="722" t="s">
        <v>1515</v>
      </c>
      <c r="F1156" s="714" t="s">
        <v>705</v>
      </c>
      <c r="G1156" s="723" t="s">
        <v>1480</v>
      </c>
      <c r="H1156" s="714" t="s">
        <v>1588</v>
      </c>
      <c r="I1156" s="714" t="s">
        <v>1484</v>
      </c>
      <c r="J1156" s="724">
        <v>30</v>
      </c>
      <c r="K1156" s="725">
        <v>10.895224260032684</v>
      </c>
      <c r="L1156" s="725">
        <v>1</v>
      </c>
      <c r="M1156" s="726">
        <f t="shared" ref="M1156:M1219" si="36">+K1156/L1156</f>
        <v>10.895224260032684</v>
      </c>
      <c r="N1156" s="727">
        <f t="shared" ref="N1156:N1219" si="37">+M1156/J1156</f>
        <v>0.36317414200108949</v>
      </c>
      <c r="O1156" s="714" t="s">
        <v>498</v>
      </c>
      <c r="P1156" s="721" t="s">
        <v>1626</v>
      </c>
      <c r="R1156" s="714">
        <v>48.9</v>
      </c>
      <c r="S1156" s="714">
        <v>10374</v>
      </c>
    </row>
    <row r="1157" spans="1:19">
      <c r="A1157" s="721" t="s">
        <v>589</v>
      </c>
      <c r="B1157" s="714">
        <v>2008</v>
      </c>
      <c r="D1157" s="722" t="s">
        <v>589</v>
      </c>
      <c r="E1157" s="722" t="s">
        <v>1500</v>
      </c>
      <c r="F1157" s="714" t="s">
        <v>705</v>
      </c>
      <c r="G1157" s="723" t="s">
        <v>1480</v>
      </c>
      <c r="H1157" s="714" t="s">
        <v>1588</v>
      </c>
      <c r="I1157" s="714" t="s">
        <v>1484</v>
      </c>
      <c r="J1157" s="724">
        <v>10</v>
      </c>
      <c r="K1157" s="725">
        <v>2.9961866715089882</v>
      </c>
      <c r="L1157" s="725">
        <v>1</v>
      </c>
      <c r="M1157" s="726">
        <f t="shared" si="36"/>
        <v>2.9961866715089882</v>
      </c>
      <c r="N1157" s="727">
        <f t="shared" si="37"/>
        <v>0.2996186671508988</v>
      </c>
      <c r="O1157" s="714" t="s">
        <v>498</v>
      </c>
      <c r="P1157" s="721" t="s">
        <v>1626</v>
      </c>
      <c r="R1157" s="714">
        <v>48.9</v>
      </c>
      <c r="S1157" s="714">
        <v>10374</v>
      </c>
    </row>
    <row r="1158" spans="1:19">
      <c r="A1158" s="721" t="s">
        <v>589</v>
      </c>
      <c r="B1158" s="714">
        <v>2008</v>
      </c>
      <c r="D1158" s="722" t="s">
        <v>589</v>
      </c>
      <c r="E1158" s="722" t="s">
        <v>1515</v>
      </c>
      <c r="F1158" s="714" t="s">
        <v>705</v>
      </c>
      <c r="G1158" s="723" t="s">
        <v>1480</v>
      </c>
      <c r="H1158" s="714" t="s">
        <v>1588</v>
      </c>
      <c r="I1158" s="714" t="s">
        <v>1484</v>
      </c>
      <c r="J1158" s="724">
        <v>30</v>
      </c>
      <c r="K1158" s="725">
        <v>11.779553295805337</v>
      </c>
      <c r="L1158" s="725">
        <v>1</v>
      </c>
      <c r="M1158" s="726">
        <f t="shared" si="36"/>
        <v>11.779553295805337</v>
      </c>
      <c r="N1158" s="727">
        <f t="shared" si="37"/>
        <v>0.39265177652684458</v>
      </c>
      <c r="O1158" s="714" t="s">
        <v>498</v>
      </c>
      <c r="P1158" s="721" t="s">
        <v>1626</v>
      </c>
      <c r="R1158" s="714">
        <v>48.9</v>
      </c>
      <c r="S1158" s="714">
        <v>10374</v>
      </c>
    </row>
    <row r="1159" spans="1:19">
      <c r="A1159" s="721" t="s">
        <v>589</v>
      </c>
      <c r="B1159" s="714">
        <v>2008</v>
      </c>
      <c r="D1159" s="722" t="s">
        <v>589</v>
      </c>
      <c r="E1159" s="722" t="s">
        <v>1515</v>
      </c>
      <c r="F1159" s="714" t="s">
        <v>705</v>
      </c>
      <c r="G1159" s="723" t="s">
        <v>1480</v>
      </c>
      <c r="H1159" s="714" t="s">
        <v>1588</v>
      </c>
      <c r="I1159" s="714" t="s">
        <v>1484</v>
      </c>
      <c r="J1159" s="724">
        <v>30</v>
      </c>
      <c r="K1159" s="725">
        <v>10.895224260032684</v>
      </c>
      <c r="L1159" s="725">
        <v>1</v>
      </c>
      <c r="M1159" s="726">
        <f t="shared" si="36"/>
        <v>10.895224260032684</v>
      </c>
      <c r="N1159" s="727">
        <f t="shared" si="37"/>
        <v>0.36317414200108949</v>
      </c>
      <c r="O1159" s="714" t="s">
        <v>498</v>
      </c>
      <c r="P1159" s="721" t="s">
        <v>1626</v>
      </c>
      <c r="R1159" s="714">
        <v>48.9</v>
      </c>
      <c r="S1159" s="714">
        <v>10374</v>
      </c>
    </row>
    <row r="1160" spans="1:19">
      <c r="A1160" s="721" t="s">
        <v>589</v>
      </c>
      <c r="B1160" s="714">
        <v>2008</v>
      </c>
      <c r="D1160" s="722" t="s">
        <v>589</v>
      </c>
      <c r="E1160" s="722" t="s">
        <v>1617</v>
      </c>
      <c r="F1160" s="714" t="s">
        <v>705</v>
      </c>
      <c r="G1160" s="723" t="s">
        <v>1480</v>
      </c>
      <c r="H1160" s="714" t="s">
        <v>1588</v>
      </c>
      <c r="I1160" s="714" t="s">
        <v>1484</v>
      </c>
      <c r="J1160" s="724">
        <v>20</v>
      </c>
      <c r="K1160" s="725">
        <v>11.770473942255311</v>
      </c>
      <c r="L1160" s="725">
        <v>1</v>
      </c>
      <c r="M1160" s="726">
        <f t="shared" si="36"/>
        <v>11.770473942255311</v>
      </c>
      <c r="N1160" s="727">
        <f t="shared" si="37"/>
        <v>0.58852369711276553</v>
      </c>
      <c r="O1160" s="714" t="s">
        <v>498</v>
      </c>
      <c r="P1160" s="721" t="s">
        <v>1626</v>
      </c>
      <c r="R1160" s="714">
        <v>48.9</v>
      </c>
      <c r="S1160" s="714">
        <v>10374</v>
      </c>
    </row>
    <row r="1161" spans="1:19">
      <c r="A1161" s="721" t="s">
        <v>589</v>
      </c>
      <c r="B1161" s="714">
        <v>2008</v>
      </c>
      <c r="D1161" s="722" t="s">
        <v>589</v>
      </c>
      <c r="E1161" s="722" t="s">
        <v>1500</v>
      </c>
      <c r="F1161" s="714" t="s">
        <v>705</v>
      </c>
      <c r="G1161" s="723" t="s">
        <v>1480</v>
      </c>
      <c r="H1161" s="714" t="s">
        <v>1588</v>
      </c>
      <c r="I1161" s="714" t="s">
        <v>1484</v>
      </c>
      <c r="J1161" s="724">
        <v>10</v>
      </c>
      <c r="K1161" s="725">
        <v>3.4447067368803337</v>
      </c>
      <c r="L1161" s="725">
        <v>1</v>
      </c>
      <c r="M1161" s="726">
        <f t="shared" si="36"/>
        <v>3.4447067368803337</v>
      </c>
      <c r="N1161" s="727">
        <f t="shared" si="37"/>
        <v>0.34447067368803336</v>
      </c>
      <c r="O1161" s="714" t="s">
        <v>498</v>
      </c>
      <c r="P1161" s="721" t="s">
        <v>1626</v>
      </c>
      <c r="R1161" s="714">
        <v>48.9</v>
      </c>
      <c r="S1161" s="714">
        <v>10374</v>
      </c>
    </row>
    <row r="1162" spans="1:19">
      <c r="A1162" s="721" t="s">
        <v>589</v>
      </c>
      <c r="B1162" s="714">
        <v>2008</v>
      </c>
      <c r="D1162" s="722" t="s">
        <v>589</v>
      </c>
      <c r="E1162" s="722" t="s">
        <v>1500</v>
      </c>
      <c r="F1162" s="714" t="s">
        <v>705</v>
      </c>
      <c r="G1162" s="723" t="s">
        <v>1480</v>
      </c>
      <c r="H1162" s="714" t="s">
        <v>1588</v>
      </c>
      <c r="I1162" s="714" t="s">
        <v>1484</v>
      </c>
      <c r="J1162" s="724">
        <v>10</v>
      </c>
      <c r="K1162" s="725">
        <v>2.738333030688215</v>
      </c>
      <c r="L1162" s="725">
        <v>1</v>
      </c>
      <c r="M1162" s="726">
        <f t="shared" si="36"/>
        <v>2.738333030688215</v>
      </c>
      <c r="N1162" s="727">
        <f t="shared" si="37"/>
        <v>0.27383330306882148</v>
      </c>
      <c r="O1162" s="714" t="s">
        <v>498</v>
      </c>
      <c r="P1162" s="721" t="s">
        <v>1626</v>
      </c>
      <c r="R1162" s="714">
        <v>48.9</v>
      </c>
      <c r="S1162" s="714">
        <v>10374</v>
      </c>
    </row>
    <row r="1163" spans="1:19">
      <c r="A1163" s="721" t="s">
        <v>589</v>
      </c>
      <c r="B1163" s="714">
        <v>2008</v>
      </c>
      <c r="D1163" s="722" t="s">
        <v>588</v>
      </c>
      <c r="E1163" s="722" t="s">
        <v>1236</v>
      </c>
      <c r="F1163" s="714" t="s">
        <v>705</v>
      </c>
      <c r="G1163" s="723" t="s">
        <v>1480</v>
      </c>
      <c r="H1163" s="714" t="s">
        <v>1588</v>
      </c>
      <c r="I1163" s="714" t="s">
        <v>1484</v>
      </c>
      <c r="J1163" s="724">
        <v>20</v>
      </c>
      <c r="K1163" s="725">
        <v>27.773742509533317</v>
      </c>
      <c r="L1163" s="725">
        <v>1</v>
      </c>
      <c r="M1163" s="726">
        <f t="shared" si="36"/>
        <v>27.773742509533317</v>
      </c>
      <c r="N1163" s="727">
        <f t="shared" si="37"/>
        <v>1.388687125476666</v>
      </c>
      <c r="O1163" s="714" t="s">
        <v>498</v>
      </c>
      <c r="P1163" s="721" t="s">
        <v>1626</v>
      </c>
      <c r="R1163" s="714">
        <v>48.9</v>
      </c>
      <c r="S1163" s="714">
        <v>10374</v>
      </c>
    </row>
    <row r="1164" spans="1:19">
      <c r="A1164" s="721" t="s">
        <v>589</v>
      </c>
      <c r="B1164" s="714">
        <v>2008</v>
      </c>
      <c r="D1164" s="722" t="s">
        <v>589</v>
      </c>
      <c r="E1164" s="722" t="s">
        <v>1500</v>
      </c>
      <c r="F1164" s="714" t="s">
        <v>705</v>
      </c>
      <c r="G1164" s="723" t="s">
        <v>1480</v>
      </c>
      <c r="H1164" s="714" t="s">
        <v>1588</v>
      </c>
      <c r="I1164" s="714" t="s">
        <v>1484</v>
      </c>
      <c r="J1164" s="724">
        <v>10</v>
      </c>
      <c r="K1164" s="725">
        <v>2.8145996005084437</v>
      </c>
      <c r="L1164" s="725">
        <v>1</v>
      </c>
      <c r="M1164" s="726">
        <f t="shared" si="36"/>
        <v>2.8145996005084437</v>
      </c>
      <c r="N1164" s="727">
        <f t="shared" si="37"/>
        <v>0.28145996005084439</v>
      </c>
      <c r="O1164" s="714" t="s">
        <v>498</v>
      </c>
      <c r="P1164" s="721" t="s">
        <v>1626</v>
      </c>
      <c r="R1164" s="714">
        <v>48.9</v>
      </c>
      <c r="S1164" s="714">
        <v>10374</v>
      </c>
    </row>
    <row r="1165" spans="1:19">
      <c r="A1165" s="721" t="s">
        <v>589</v>
      </c>
      <c r="B1165" s="714">
        <v>2008</v>
      </c>
      <c r="D1165" s="722" t="s">
        <v>589</v>
      </c>
      <c r="E1165" s="722" t="s">
        <v>1617</v>
      </c>
      <c r="F1165" s="714" t="s">
        <v>705</v>
      </c>
      <c r="G1165" s="723" t="s">
        <v>1480</v>
      </c>
      <c r="H1165" s="714" t="s">
        <v>1588</v>
      </c>
      <c r="I1165" s="714" t="s">
        <v>1484</v>
      </c>
      <c r="J1165" s="724">
        <v>20</v>
      </c>
      <c r="K1165" s="725">
        <v>10.886144906482658</v>
      </c>
      <c r="L1165" s="725">
        <v>1</v>
      </c>
      <c r="M1165" s="726">
        <f t="shared" si="36"/>
        <v>10.886144906482658</v>
      </c>
      <c r="N1165" s="727">
        <f t="shared" si="37"/>
        <v>0.54430724532413288</v>
      </c>
      <c r="O1165" s="714" t="s">
        <v>498</v>
      </c>
      <c r="P1165" s="721" t="s">
        <v>1626</v>
      </c>
      <c r="R1165" s="714">
        <v>48.9</v>
      </c>
      <c r="S1165" s="714">
        <v>10374</v>
      </c>
    </row>
    <row r="1166" spans="1:19">
      <c r="A1166" s="721" t="s">
        <v>589</v>
      </c>
      <c r="B1166" s="714">
        <v>2008</v>
      </c>
      <c r="D1166" s="722" t="s">
        <v>1627</v>
      </c>
      <c r="E1166" s="722" t="s">
        <v>1617</v>
      </c>
      <c r="F1166" s="714" t="s">
        <v>705</v>
      </c>
      <c r="G1166" s="723" t="s">
        <v>1480</v>
      </c>
      <c r="H1166" s="714" t="s">
        <v>1588</v>
      </c>
      <c r="I1166" s="714" t="s">
        <v>1484</v>
      </c>
      <c r="J1166" s="724">
        <v>20</v>
      </c>
      <c r="K1166" s="725">
        <v>16.629743962229888</v>
      </c>
      <c r="L1166" s="725">
        <v>1</v>
      </c>
      <c r="M1166" s="726">
        <f t="shared" si="36"/>
        <v>16.629743962229888</v>
      </c>
      <c r="N1166" s="727">
        <f t="shared" si="37"/>
        <v>0.83148719811149441</v>
      </c>
      <c r="O1166" s="714" t="s">
        <v>498</v>
      </c>
      <c r="P1166" s="721" t="s">
        <v>1626</v>
      </c>
      <c r="R1166" s="714">
        <v>48.9</v>
      </c>
      <c r="S1166" s="714">
        <v>10374</v>
      </c>
    </row>
    <row r="1167" spans="1:19">
      <c r="A1167" s="721" t="s">
        <v>589</v>
      </c>
      <c r="B1167" s="714">
        <v>2008</v>
      </c>
      <c r="D1167" s="722" t="s">
        <v>588</v>
      </c>
      <c r="E1167" s="722" t="s">
        <v>1236</v>
      </c>
      <c r="F1167" s="714" t="s">
        <v>705</v>
      </c>
      <c r="G1167" s="723" t="s">
        <v>1480</v>
      </c>
      <c r="H1167" s="714" t="s">
        <v>1588</v>
      </c>
      <c r="I1167" s="714" t="s">
        <v>1484</v>
      </c>
      <c r="J1167" s="724">
        <v>20</v>
      </c>
      <c r="K1167" s="725">
        <v>32.803704376248412</v>
      </c>
      <c r="L1167" s="725">
        <v>1</v>
      </c>
      <c r="M1167" s="726">
        <f t="shared" si="36"/>
        <v>32.803704376248412</v>
      </c>
      <c r="N1167" s="727">
        <f t="shared" si="37"/>
        <v>1.6401852188124206</v>
      </c>
      <c r="O1167" s="714" t="s">
        <v>498</v>
      </c>
      <c r="P1167" s="721" t="s">
        <v>1626</v>
      </c>
      <c r="R1167" s="714">
        <v>48.9</v>
      </c>
      <c r="S1167" s="714">
        <v>10374</v>
      </c>
    </row>
    <row r="1168" spans="1:19">
      <c r="A1168" s="721" t="s">
        <v>589</v>
      </c>
      <c r="B1168" s="714">
        <v>2008</v>
      </c>
      <c r="D1168" s="722" t="s">
        <v>589</v>
      </c>
      <c r="E1168" s="722" t="s">
        <v>1515</v>
      </c>
      <c r="F1168" s="714" t="s">
        <v>705</v>
      </c>
      <c r="G1168" s="723" t="s">
        <v>1480</v>
      </c>
      <c r="H1168" s="714" t="s">
        <v>1588</v>
      </c>
      <c r="I1168" s="714" t="s">
        <v>1484</v>
      </c>
      <c r="J1168" s="724">
        <v>30</v>
      </c>
      <c r="K1168" s="725">
        <v>11.312874523333937</v>
      </c>
      <c r="L1168" s="725">
        <v>1</v>
      </c>
      <c r="M1168" s="726">
        <f t="shared" si="36"/>
        <v>11.312874523333937</v>
      </c>
      <c r="N1168" s="727">
        <f t="shared" si="37"/>
        <v>0.37709581744446458</v>
      </c>
      <c r="O1168" s="714" t="s">
        <v>498</v>
      </c>
      <c r="P1168" s="721" t="s">
        <v>1626</v>
      </c>
      <c r="R1168" s="714">
        <v>48.9</v>
      </c>
      <c r="S1168" s="714">
        <v>10374</v>
      </c>
    </row>
    <row r="1169" spans="1:19">
      <c r="A1169" s="721" t="s">
        <v>589</v>
      </c>
      <c r="B1169" s="714">
        <v>2008</v>
      </c>
      <c r="D1169" s="722" t="s">
        <v>589</v>
      </c>
      <c r="E1169" s="722" t="s">
        <v>1500</v>
      </c>
      <c r="F1169" s="714" t="s">
        <v>705</v>
      </c>
      <c r="G1169" s="723" t="s">
        <v>1480</v>
      </c>
      <c r="H1169" s="714" t="s">
        <v>1588</v>
      </c>
      <c r="I1169" s="714" t="s">
        <v>1484</v>
      </c>
      <c r="J1169" s="724">
        <v>10</v>
      </c>
      <c r="K1169" s="725">
        <v>3.1868530960595605</v>
      </c>
      <c r="L1169" s="725">
        <v>1</v>
      </c>
      <c r="M1169" s="726">
        <f t="shared" si="36"/>
        <v>3.1868530960595605</v>
      </c>
      <c r="N1169" s="727">
        <f t="shared" si="37"/>
        <v>0.31868530960595604</v>
      </c>
      <c r="O1169" s="714" t="s">
        <v>498</v>
      </c>
      <c r="P1169" s="721" t="s">
        <v>1626</v>
      </c>
      <c r="R1169" s="714">
        <v>48.9</v>
      </c>
      <c r="S1169" s="714">
        <v>10374</v>
      </c>
    </row>
    <row r="1170" spans="1:19">
      <c r="A1170" s="721" t="s">
        <v>589</v>
      </c>
      <c r="B1170" s="714">
        <v>2008</v>
      </c>
      <c r="D1170" s="722" t="s">
        <v>589</v>
      </c>
      <c r="E1170" s="722" t="s">
        <v>1515</v>
      </c>
      <c r="F1170" s="714" t="s">
        <v>705</v>
      </c>
      <c r="G1170" s="723" t="s">
        <v>1480</v>
      </c>
      <c r="H1170" s="714" t="s">
        <v>1588</v>
      </c>
      <c r="I1170" s="714" t="s">
        <v>1484</v>
      </c>
      <c r="J1170" s="724">
        <v>30</v>
      </c>
      <c r="K1170" s="725">
        <v>10.740875249682222</v>
      </c>
      <c r="L1170" s="725">
        <v>1</v>
      </c>
      <c r="M1170" s="726">
        <f t="shared" si="36"/>
        <v>10.740875249682222</v>
      </c>
      <c r="N1170" s="727">
        <f t="shared" si="37"/>
        <v>0.35802917498940739</v>
      </c>
      <c r="O1170" s="714" t="s">
        <v>498</v>
      </c>
      <c r="P1170" s="721" t="s">
        <v>1626</v>
      </c>
      <c r="R1170" s="714">
        <v>48.9</v>
      </c>
      <c r="S1170" s="714">
        <v>10374</v>
      </c>
    </row>
    <row r="1171" spans="1:19">
      <c r="A1171" s="721" t="s">
        <v>589</v>
      </c>
      <c r="B1171" s="714">
        <v>2008</v>
      </c>
      <c r="D1171" s="722" t="s">
        <v>589</v>
      </c>
      <c r="E1171" s="722" t="s">
        <v>1515</v>
      </c>
      <c r="F1171" s="714" t="s">
        <v>705</v>
      </c>
      <c r="G1171" s="723" t="s">
        <v>1480</v>
      </c>
      <c r="H1171" s="714" t="s">
        <v>1588</v>
      </c>
      <c r="I1171" s="714" t="s">
        <v>1484</v>
      </c>
      <c r="J1171" s="724">
        <v>30</v>
      </c>
      <c r="K1171" s="725">
        <v>10.813510078082439</v>
      </c>
      <c r="L1171" s="725">
        <v>1</v>
      </c>
      <c r="M1171" s="726">
        <f t="shared" si="36"/>
        <v>10.813510078082439</v>
      </c>
      <c r="N1171" s="727">
        <f t="shared" si="37"/>
        <v>0.36045033593608128</v>
      </c>
      <c r="O1171" s="714" t="s">
        <v>498</v>
      </c>
      <c r="P1171" s="721" t="s">
        <v>1626</v>
      </c>
      <c r="R1171" s="714">
        <v>48.9</v>
      </c>
      <c r="S1171" s="714">
        <v>10374</v>
      </c>
    </row>
    <row r="1172" spans="1:19">
      <c r="A1172" s="721" t="s">
        <v>589</v>
      </c>
      <c r="B1172" s="714">
        <v>2008</v>
      </c>
      <c r="D1172" s="722" t="s">
        <v>589</v>
      </c>
      <c r="E1172" s="722" t="s">
        <v>1500</v>
      </c>
      <c r="F1172" s="714" t="s">
        <v>705</v>
      </c>
      <c r="G1172" s="723" t="s">
        <v>1480</v>
      </c>
      <c r="H1172" s="714" t="s">
        <v>1588</v>
      </c>
      <c r="I1172" s="714" t="s">
        <v>1484</v>
      </c>
      <c r="J1172" s="724">
        <v>10</v>
      </c>
      <c r="K1172" s="725">
        <v>2.59669511530779</v>
      </c>
      <c r="L1172" s="725">
        <v>1</v>
      </c>
      <c r="M1172" s="726">
        <f t="shared" si="36"/>
        <v>2.59669511530779</v>
      </c>
      <c r="N1172" s="727">
        <f t="shared" si="37"/>
        <v>0.259669511530779</v>
      </c>
      <c r="O1172" s="714" t="s">
        <v>498</v>
      </c>
      <c r="P1172" s="721" t="s">
        <v>1626</v>
      </c>
      <c r="R1172" s="714">
        <v>48.9</v>
      </c>
      <c r="S1172" s="714">
        <v>10374</v>
      </c>
    </row>
    <row r="1173" spans="1:19">
      <c r="A1173" s="721" t="s">
        <v>589</v>
      </c>
      <c r="B1173" s="714">
        <v>2008</v>
      </c>
      <c r="D1173" s="722" t="s">
        <v>588</v>
      </c>
      <c r="E1173" s="722" t="s">
        <v>1236</v>
      </c>
      <c r="F1173" s="714" t="s">
        <v>705</v>
      </c>
      <c r="G1173" s="723" t="s">
        <v>1480</v>
      </c>
      <c r="H1173" s="714" t="s">
        <v>1588</v>
      </c>
      <c r="I1173" s="714" t="s">
        <v>1484</v>
      </c>
      <c r="J1173" s="724">
        <v>20</v>
      </c>
      <c r="K1173" s="725">
        <v>24.681314690394043</v>
      </c>
      <c r="L1173" s="725">
        <v>1</v>
      </c>
      <c r="M1173" s="726">
        <f t="shared" si="36"/>
        <v>24.681314690394043</v>
      </c>
      <c r="N1173" s="727">
        <f t="shared" si="37"/>
        <v>1.2340657345197021</v>
      </c>
      <c r="O1173" s="714" t="s">
        <v>498</v>
      </c>
      <c r="P1173" s="721" t="s">
        <v>1626</v>
      </c>
      <c r="R1173" s="714">
        <v>48.9</v>
      </c>
      <c r="S1173" s="714">
        <v>10374</v>
      </c>
    </row>
    <row r="1174" spans="1:19">
      <c r="A1174" s="721" t="s">
        <v>589</v>
      </c>
      <c r="B1174" s="714">
        <v>2008</v>
      </c>
      <c r="D1174" s="722" t="s">
        <v>589</v>
      </c>
      <c r="E1174" s="722" t="s">
        <v>1500</v>
      </c>
      <c r="F1174" s="714" t="s">
        <v>705</v>
      </c>
      <c r="G1174" s="723" t="s">
        <v>1480</v>
      </c>
      <c r="H1174" s="714" t="s">
        <v>1588</v>
      </c>
      <c r="I1174" s="714" t="s">
        <v>1484</v>
      </c>
      <c r="J1174" s="724">
        <v>10</v>
      </c>
      <c r="K1174" s="725">
        <v>2.6729616851280187</v>
      </c>
      <c r="L1174" s="725">
        <v>1</v>
      </c>
      <c r="M1174" s="726">
        <f t="shared" si="36"/>
        <v>2.6729616851280187</v>
      </c>
      <c r="N1174" s="727">
        <f t="shared" si="37"/>
        <v>0.26729616851280186</v>
      </c>
      <c r="O1174" s="714" t="s">
        <v>498</v>
      </c>
      <c r="P1174" s="721" t="s">
        <v>1626</v>
      </c>
      <c r="R1174" s="714">
        <v>48.9</v>
      </c>
      <c r="S1174" s="714">
        <v>10374</v>
      </c>
    </row>
    <row r="1175" spans="1:19">
      <c r="A1175" s="721" t="s">
        <v>589</v>
      </c>
      <c r="B1175" s="714">
        <v>2008</v>
      </c>
      <c r="D1175" s="722" t="s">
        <v>1628</v>
      </c>
      <c r="E1175" s="722" t="s">
        <v>1500</v>
      </c>
      <c r="F1175" s="714" t="s">
        <v>705</v>
      </c>
      <c r="G1175" s="723" t="s">
        <v>1480</v>
      </c>
      <c r="H1175" s="714" t="s">
        <v>1588</v>
      </c>
      <c r="I1175" s="714" t="s">
        <v>1484</v>
      </c>
      <c r="J1175" s="724">
        <v>20</v>
      </c>
      <c r="K1175" s="725">
        <v>2.7528599963682585</v>
      </c>
      <c r="L1175" s="725">
        <v>1</v>
      </c>
      <c r="M1175" s="726">
        <f t="shared" si="36"/>
        <v>2.7528599963682585</v>
      </c>
      <c r="N1175" s="727">
        <f t="shared" si="37"/>
        <v>0.13764299981841294</v>
      </c>
      <c r="O1175" s="714" t="s">
        <v>498</v>
      </c>
      <c r="P1175" s="721" t="s">
        <v>1626</v>
      </c>
      <c r="R1175" s="714">
        <v>48.9</v>
      </c>
      <c r="S1175" s="714">
        <v>10374</v>
      </c>
    </row>
    <row r="1176" spans="1:19">
      <c r="A1176" s="721" t="s">
        <v>589</v>
      </c>
      <c r="B1176" s="714">
        <v>2008</v>
      </c>
      <c r="D1176" s="722" t="s">
        <v>588</v>
      </c>
      <c r="E1176" s="722" t="s">
        <v>1236</v>
      </c>
      <c r="F1176" s="714" t="s">
        <v>705</v>
      </c>
      <c r="G1176" s="723" t="s">
        <v>1480</v>
      </c>
      <c r="H1176" s="714" t="s">
        <v>1588</v>
      </c>
      <c r="I1176" s="714" t="s">
        <v>1484</v>
      </c>
      <c r="J1176" s="724">
        <v>20</v>
      </c>
      <c r="K1176" s="725">
        <v>36.1666969311785</v>
      </c>
      <c r="L1176" s="725">
        <v>1</v>
      </c>
      <c r="M1176" s="726">
        <f t="shared" si="36"/>
        <v>36.1666969311785</v>
      </c>
      <c r="N1176" s="727">
        <f t="shared" si="37"/>
        <v>1.8083348465589251</v>
      </c>
      <c r="O1176" s="714" t="s">
        <v>498</v>
      </c>
      <c r="P1176" s="721" t="s">
        <v>1626</v>
      </c>
      <c r="R1176" s="714">
        <v>48.9</v>
      </c>
      <c r="S1176" s="714">
        <v>10374</v>
      </c>
    </row>
    <row r="1177" spans="1:19">
      <c r="A1177" s="721" t="s">
        <v>589</v>
      </c>
      <c r="B1177" s="714">
        <v>2008</v>
      </c>
      <c r="D1177" s="722" t="s">
        <v>1628</v>
      </c>
      <c r="E1177" s="722" t="s">
        <v>1500</v>
      </c>
      <c r="F1177" s="714" t="s">
        <v>705</v>
      </c>
      <c r="G1177" s="723" t="s">
        <v>1480</v>
      </c>
      <c r="H1177" s="714" t="s">
        <v>1588</v>
      </c>
      <c r="I1177" s="714" t="s">
        <v>1484</v>
      </c>
      <c r="J1177" s="724">
        <v>20</v>
      </c>
      <c r="K1177" s="725">
        <v>2.7528599963682585</v>
      </c>
      <c r="L1177" s="725">
        <v>1</v>
      </c>
      <c r="M1177" s="726">
        <f t="shared" si="36"/>
        <v>2.7528599963682585</v>
      </c>
      <c r="N1177" s="727">
        <f t="shared" si="37"/>
        <v>0.13764299981841294</v>
      </c>
      <c r="O1177" s="714" t="s">
        <v>498</v>
      </c>
      <c r="P1177" s="721" t="s">
        <v>1626</v>
      </c>
      <c r="R1177" s="714">
        <v>48.9</v>
      </c>
      <c r="S1177" s="714">
        <v>10374</v>
      </c>
    </row>
    <row r="1178" spans="1:19">
      <c r="A1178" s="721" t="s">
        <v>589</v>
      </c>
      <c r="B1178" s="714">
        <v>2008</v>
      </c>
      <c r="D1178" s="722" t="s">
        <v>1628</v>
      </c>
      <c r="E1178" s="722" t="s">
        <v>1515</v>
      </c>
      <c r="F1178" s="714" t="s">
        <v>705</v>
      </c>
      <c r="G1178" s="723" t="s">
        <v>1480</v>
      </c>
      <c r="H1178" s="714" t="s">
        <v>1588</v>
      </c>
      <c r="I1178" s="714" t="s">
        <v>1484</v>
      </c>
      <c r="J1178" s="724">
        <v>30</v>
      </c>
      <c r="K1178" s="725">
        <v>9.2155438532776461</v>
      </c>
      <c r="L1178" s="725">
        <v>1</v>
      </c>
      <c r="M1178" s="726">
        <f t="shared" si="36"/>
        <v>9.2155438532776461</v>
      </c>
      <c r="N1178" s="727">
        <f t="shared" si="37"/>
        <v>0.30718479510925489</v>
      </c>
      <c r="O1178" s="714" t="s">
        <v>498</v>
      </c>
      <c r="P1178" s="721" t="s">
        <v>1626</v>
      </c>
      <c r="R1178" s="714">
        <v>48.9</v>
      </c>
      <c r="S1178" s="714">
        <v>10374</v>
      </c>
    </row>
    <row r="1179" spans="1:19">
      <c r="A1179" s="721" t="s">
        <v>589</v>
      </c>
      <c r="B1179" s="714">
        <v>2008</v>
      </c>
      <c r="D1179" s="722" t="s">
        <v>1628</v>
      </c>
      <c r="E1179" s="722" t="s">
        <v>1515</v>
      </c>
      <c r="F1179" s="714" t="s">
        <v>705</v>
      </c>
      <c r="G1179" s="723" t="s">
        <v>1480</v>
      </c>
      <c r="H1179" s="714" t="s">
        <v>1588</v>
      </c>
      <c r="I1179" s="714" t="s">
        <v>1484</v>
      </c>
      <c r="J1179" s="724">
        <v>30</v>
      </c>
      <c r="K1179" s="725">
        <v>9.8057018340294171</v>
      </c>
      <c r="L1179" s="725">
        <v>1</v>
      </c>
      <c r="M1179" s="726">
        <f t="shared" si="36"/>
        <v>9.8057018340294171</v>
      </c>
      <c r="N1179" s="727">
        <f t="shared" si="37"/>
        <v>0.32685672780098057</v>
      </c>
      <c r="O1179" s="714" t="s">
        <v>498</v>
      </c>
      <c r="P1179" s="721" t="s">
        <v>1626</v>
      </c>
      <c r="R1179" s="714">
        <v>48.9</v>
      </c>
      <c r="S1179" s="714">
        <v>10374</v>
      </c>
    </row>
    <row r="1180" spans="1:19">
      <c r="A1180" s="721" t="s">
        <v>589</v>
      </c>
      <c r="B1180" s="714">
        <v>2008</v>
      </c>
      <c r="D1180" s="722" t="s">
        <v>1628</v>
      </c>
      <c r="E1180" s="722" t="s">
        <v>1515</v>
      </c>
      <c r="F1180" s="714" t="s">
        <v>705</v>
      </c>
      <c r="G1180" s="723" t="s">
        <v>1480</v>
      </c>
      <c r="H1180" s="714" t="s">
        <v>1588</v>
      </c>
      <c r="I1180" s="714" t="s">
        <v>1484</v>
      </c>
      <c r="J1180" s="724">
        <v>30</v>
      </c>
      <c r="K1180" s="725">
        <v>10.895224260032684</v>
      </c>
      <c r="L1180" s="725">
        <v>1</v>
      </c>
      <c r="M1180" s="726">
        <f t="shared" si="36"/>
        <v>10.895224260032684</v>
      </c>
      <c r="N1180" s="727">
        <f t="shared" si="37"/>
        <v>0.36317414200108949</v>
      </c>
      <c r="O1180" s="714" t="s">
        <v>498</v>
      </c>
      <c r="P1180" s="721" t="s">
        <v>1626</v>
      </c>
      <c r="R1180" s="714">
        <v>48.9</v>
      </c>
      <c r="S1180" s="714">
        <v>10374</v>
      </c>
    </row>
    <row r="1181" spans="1:19">
      <c r="A1181" s="721" t="s">
        <v>589</v>
      </c>
      <c r="B1181" s="714">
        <v>2008</v>
      </c>
      <c r="D1181" s="722" t="s">
        <v>589</v>
      </c>
      <c r="E1181" s="722" t="s">
        <v>1500</v>
      </c>
      <c r="F1181" s="714" t="s">
        <v>705</v>
      </c>
      <c r="G1181" s="723" t="s">
        <v>1480</v>
      </c>
      <c r="H1181" s="714" t="s">
        <v>1588</v>
      </c>
      <c r="I1181" s="714" t="s">
        <v>1484</v>
      </c>
      <c r="J1181" s="724">
        <v>20</v>
      </c>
      <c r="K1181" s="725">
        <v>3.6317414200108948</v>
      </c>
      <c r="L1181" s="725">
        <v>1</v>
      </c>
      <c r="M1181" s="726">
        <f t="shared" si="36"/>
        <v>3.6317414200108948</v>
      </c>
      <c r="N1181" s="727">
        <f t="shared" si="37"/>
        <v>0.18158707100054475</v>
      </c>
      <c r="O1181" s="714" t="s">
        <v>498</v>
      </c>
      <c r="P1181" s="721" t="s">
        <v>1626</v>
      </c>
      <c r="R1181" s="714">
        <v>48.9</v>
      </c>
      <c r="S1181" s="714">
        <v>10374</v>
      </c>
    </row>
    <row r="1182" spans="1:19">
      <c r="A1182" s="721" t="s">
        <v>589</v>
      </c>
      <c r="B1182" s="714">
        <v>2008</v>
      </c>
      <c r="D1182" s="722" t="s">
        <v>589</v>
      </c>
      <c r="E1182" s="722" t="s">
        <v>1515</v>
      </c>
      <c r="F1182" s="714" t="s">
        <v>705</v>
      </c>
      <c r="G1182" s="723" t="s">
        <v>1480</v>
      </c>
      <c r="H1182" s="714" t="s">
        <v>1588</v>
      </c>
      <c r="I1182" s="714" t="s">
        <v>1484</v>
      </c>
      <c r="J1182" s="724">
        <v>30</v>
      </c>
      <c r="K1182" s="725">
        <v>11.439985473034319</v>
      </c>
      <c r="L1182" s="725">
        <v>1</v>
      </c>
      <c r="M1182" s="726">
        <f t="shared" si="36"/>
        <v>11.439985473034319</v>
      </c>
      <c r="N1182" s="727">
        <f t="shared" si="37"/>
        <v>0.38133284910114396</v>
      </c>
      <c r="O1182" s="714" t="s">
        <v>498</v>
      </c>
      <c r="P1182" s="721" t="s">
        <v>1626</v>
      </c>
      <c r="R1182" s="714">
        <v>48.9</v>
      </c>
      <c r="S1182" s="714">
        <v>10374</v>
      </c>
    </row>
    <row r="1183" spans="1:19">
      <c r="A1183" s="721" t="s">
        <v>589</v>
      </c>
      <c r="B1183" s="714">
        <v>2008</v>
      </c>
      <c r="D1183" s="722" t="s">
        <v>588</v>
      </c>
      <c r="E1183" s="722" t="s">
        <v>1236</v>
      </c>
      <c r="F1183" s="714" t="s">
        <v>705</v>
      </c>
      <c r="G1183" s="723" t="s">
        <v>1480</v>
      </c>
      <c r="H1183" s="714" t="s">
        <v>1588</v>
      </c>
      <c r="I1183" s="714" t="s">
        <v>1484</v>
      </c>
      <c r="J1183" s="724">
        <v>20</v>
      </c>
      <c r="K1183" s="725">
        <v>24.31087706555293</v>
      </c>
      <c r="L1183" s="725">
        <v>1</v>
      </c>
      <c r="M1183" s="726">
        <f t="shared" si="36"/>
        <v>24.31087706555293</v>
      </c>
      <c r="N1183" s="727">
        <f t="shared" si="37"/>
        <v>1.2155438532776466</v>
      </c>
      <c r="O1183" s="714" t="s">
        <v>498</v>
      </c>
      <c r="P1183" s="721" t="s">
        <v>1626</v>
      </c>
      <c r="R1183" s="714">
        <v>48.9</v>
      </c>
      <c r="S1183" s="714">
        <v>10374</v>
      </c>
    </row>
    <row r="1184" spans="1:19">
      <c r="A1184" s="721" t="s">
        <v>589</v>
      </c>
      <c r="B1184" s="714">
        <v>2008</v>
      </c>
      <c r="D1184" s="722" t="s">
        <v>589</v>
      </c>
      <c r="E1184" s="722" t="s">
        <v>1515</v>
      </c>
      <c r="F1184" s="714" t="s">
        <v>705</v>
      </c>
      <c r="G1184" s="723" t="s">
        <v>1480</v>
      </c>
      <c r="H1184" s="714" t="s">
        <v>1588</v>
      </c>
      <c r="I1184" s="714" t="s">
        <v>1484</v>
      </c>
      <c r="J1184" s="724">
        <v>30</v>
      </c>
      <c r="K1184" s="725">
        <v>9.3916833121481744</v>
      </c>
      <c r="L1184" s="725">
        <v>1</v>
      </c>
      <c r="M1184" s="726">
        <f t="shared" si="36"/>
        <v>9.3916833121481744</v>
      </c>
      <c r="N1184" s="727">
        <f t="shared" si="37"/>
        <v>0.31305611040493914</v>
      </c>
      <c r="O1184" s="714" t="s">
        <v>498</v>
      </c>
      <c r="P1184" s="721" t="s">
        <v>1626</v>
      </c>
      <c r="R1184" s="714">
        <v>48.9</v>
      </c>
      <c r="S1184" s="714">
        <v>10374</v>
      </c>
    </row>
    <row r="1185" spans="1:19">
      <c r="A1185" s="721" t="s">
        <v>589</v>
      </c>
      <c r="B1185" s="714">
        <v>2008</v>
      </c>
      <c r="D1185" s="722" t="s">
        <v>589</v>
      </c>
      <c r="E1185" s="722" t="s">
        <v>1500</v>
      </c>
      <c r="F1185" s="714" t="s">
        <v>705</v>
      </c>
      <c r="G1185" s="723" t="s">
        <v>1480</v>
      </c>
      <c r="H1185" s="714" t="s">
        <v>1588</v>
      </c>
      <c r="I1185" s="714" t="s">
        <v>1484</v>
      </c>
      <c r="J1185" s="724">
        <v>20</v>
      </c>
      <c r="K1185" s="725">
        <v>2.7528599963682585</v>
      </c>
      <c r="L1185" s="725">
        <v>1</v>
      </c>
      <c r="M1185" s="726">
        <f t="shared" si="36"/>
        <v>2.7528599963682585</v>
      </c>
      <c r="N1185" s="727">
        <f t="shared" si="37"/>
        <v>0.13764299981841294</v>
      </c>
      <c r="O1185" s="714" t="s">
        <v>498</v>
      </c>
      <c r="P1185" s="721" t="s">
        <v>1626</v>
      </c>
      <c r="R1185" s="714">
        <v>48.9</v>
      </c>
      <c r="S1185" s="714">
        <v>10374</v>
      </c>
    </row>
    <row r="1186" spans="1:19">
      <c r="A1186" s="721" t="s">
        <v>589</v>
      </c>
      <c r="B1186" s="714">
        <v>2008</v>
      </c>
      <c r="D1186" s="722" t="s">
        <v>588</v>
      </c>
      <c r="E1186" s="722" t="s">
        <v>1236</v>
      </c>
      <c r="F1186" s="714" t="s">
        <v>705</v>
      </c>
      <c r="G1186" s="723" t="s">
        <v>1480</v>
      </c>
      <c r="H1186" s="714" t="s">
        <v>1588</v>
      </c>
      <c r="I1186" s="714" t="s">
        <v>1484</v>
      </c>
      <c r="J1186" s="724">
        <v>20</v>
      </c>
      <c r="K1186" s="725">
        <v>36.170328672598508</v>
      </c>
      <c r="L1186" s="725">
        <v>1</v>
      </c>
      <c r="M1186" s="726">
        <f t="shared" si="36"/>
        <v>36.170328672598508</v>
      </c>
      <c r="N1186" s="727">
        <f t="shared" si="37"/>
        <v>1.8085164336299253</v>
      </c>
      <c r="O1186" s="714" t="s">
        <v>498</v>
      </c>
      <c r="P1186" s="721" t="s">
        <v>1626</v>
      </c>
      <c r="R1186" s="714">
        <v>48.9</v>
      </c>
      <c r="S1186" s="714">
        <v>10374</v>
      </c>
    </row>
    <row r="1187" spans="1:19">
      <c r="A1187" s="721" t="s">
        <v>589</v>
      </c>
      <c r="B1187" s="714">
        <v>2008</v>
      </c>
      <c r="D1187" s="722" t="s">
        <v>589</v>
      </c>
      <c r="E1187" s="722" t="s">
        <v>1500</v>
      </c>
      <c r="F1187" s="714" t="s">
        <v>705</v>
      </c>
      <c r="G1187" s="723" t="s">
        <v>1480</v>
      </c>
      <c r="H1187" s="714" t="s">
        <v>1588</v>
      </c>
      <c r="I1187" s="714" t="s">
        <v>1484</v>
      </c>
      <c r="J1187" s="724">
        <v>20</v>
      </c>
      <c r="K1187" s="725">
        <v>2.7528599963682585</v>
      </c>
      <c r="L1187" s="725">
        <v>1</v>
      </c>
      <c r="M1187" s="726">
        <f t="shared" si="36"/>
        <v>2.7528599963682585</v>
      </c>
      <c r="N1187" s="727">
        <f t="shared" si="37"/>
        <v>0.13764299981841294</v>
      </c>
      <c r="O1187" s="714" t="s">
        <v>498</v>
      </c>
      <c r="P1187" s="721" t="s">
        <v>1626</v>
      </c>
      <c r="R1187" s="714">
        <v>48.9</v>
      </c>
      <c r="S1187" s="714">
        <v>10374</v>
      </c>
    </row>
    <row r="1188" spans="1:19">
      <c r="A1188" s="721" t="s">
        <v>589</v>
      </c>
      <c r="B1188" s="714">
        <v>2008</v>
      </c>
      <c r="D1188" s="722" t="s">
        <v>589</v>
      </c>
      <c r="E1188" s="722" t="s">
        <v>1500</v>
      </c>
      <c r="F1188" s="714" t="s">
        <v>705</v>
      </c>
      <c r="G1188" s="723" t="s">
        <v>1480</v>
      </c>
      <c r="H1188" s="714" t="s">
        <v>1588</v>
      </c>
      <c r="I1188" s="714" t="s">
        <v>1484</v>
      </c>
      <c r="J1188" s="724">
        <v>20</v>
      </c>
      <c r="K1188" s="725">
        <v>2.7528599963682585</v>
      </c>
      <c r="L1188" s="725">
        <v>1</v>
      </c>
      <c r="M1188" s="726">
        <f t="shared" si="36"/>
        <v>2.7528599963682585</v>
      </c>
      <c r="N1188" s="727">
        <f t="shared" si="37"/>
        <v>0.13764299981841294</v>
      </c>
      <c r="O1188" s="714" t="s">
        <v>498</v>
      </c>
      <c r="P1188" s="721" t="s">
        <v>1626</v>
      </c>
      <c r="R1188" s="714">
        <v>48.9</v>
      </c>
      <c r="S1188" s="714">
        <v>10374</v>
      </c>
    </row>
    <row r="1189" spans="1:19">
      <c r="A1189" s="721" t="s">
        <v>589</v>
      </c>
      <c r="B1189" s="714">
        <v>2008</v>
      </c>
      <c r="D1189" s="722" t="s">
        <v>589</v>
      </c>
      <c r="E1189" s="722" t="s">
        <v>1515</v>
      </c>
      <c r="F1189" s="714" t="s">
        <v>705</v>
      </c>
      <c r="G1189" s="723" t="s">
        <v>1480</v>
      </c>
      <c r="H1189" s="714" t="s">
        <v>1588</v>
      </c>
      <c r="I1189" s="714" t="s">
        <v>1484</v>
      </c>
      <c r="J1189" s="724">
        <v>30</v>
      </c>
      <c r="K1189" s="725">
        <v>9.3880515707281642</v>
      </c>
      <c r="L1189" s="725">
        <v>1</v>
      </c>
      <c r="M1189" s="726">
        <f t="shared" si="36"/>
        <v>9.3880515707281642</v>
      </c>
      <c r="N1189" s="727">
        <f t="shared" si="37"/>
        <v>0.31293505235760549</v>
      </c>
      <c r="O1189" s="714" t="s">
        <v>498</v>
      </c>
      <c r="P1189" s="721" t="s">
        <v>1626</v>
      </c>
      <c r="R1189" s="714">
        <v>48.9</v>
      </c>
      <c r="S1189" s="714">
        <v>10374</v>
      </c>
    </row>
    <row r="1190" spans="1:19">
      <c r="A1190" s="721" t="s">
        <v>663</v>
      </c>
      <c r="B1190" s="714">
        <v>2008</v>
      </c>
      <c r="D1190" s="722" t="s">
        <v>663</v>
      </c>
      <c r="E1190" s="722" t="s">
        <v>1487</v>
      </c>
      <c r="F1190" s="714" t="s">
        <v>705</v>
      </c>
      <c r="G1190" s="723" t="s">
        <v>1480</v>
      </c>
      <c r="H1190" s="714" t="s">
        <v>1579</v>
      </c>
      <c r="I1190" s="714" t="s">
        <v>1484</v>
      </c>
      <c r="J1190" s="724">
        <v>6</v>
      </c>
      <c r="K1190" s="725">
        <v>2.3878699836571635</v>
      </c>
      <c r="L1190" s="725">
        <v>1</v>
      </c>
      <c r="M1190" s="726">
        <f t="shared" si="36"/>
        <v>2.3878699836571635</v>
      </c>
      <c r="N1190" s="727">
        <f t="shared" si="37"/>
        <v>0.39797833060952725</v>
      </c>
      <c r="O1190" s="714" t="s">
        <v>498</v>
      </c>
      <c r="P1190" s="721" t="s">
        <v>1503</v>
      </c>
      <c r="R1190" s="714">
        <v>48.9</v>
      </c>
      <c r="S1190" s="714">
        <v>10374</v>
      </c>
    </row>
    <row r="1191" spans="1:19">
      <c r="A1191" s="721" t="s">
        <v>663</v>
      </c>
      <c r="B1191" s="714">
        <v>2008</v>
      </c>
      <c r="D1191" s="722" t="s">
        <v>662</v>
      </c>
      <c r="E1191" s="722" t="s">
        <v>547</v>
      </c>
      <c r="F1191" s="714" t="s">
        <v>705</v>
      </c>
      <c r="G1191" s="723" t="s">
        <v>1480</v>
      </c>
      <c r="H1191" s="714" t="s">
        <v>1579</v>
      </c>
      <c r="I1191" s="714" t="s">
        <v>1484</v>
      </c>
      <c r="J1191" s="724">
        <v>6</v>
      </c>
      <c r="K1191" s="725">
        <v>3.2830942436898489</v>
      </c>
      <c r="L1191" s="725">
        <v>1</v>
      </c>
      <c r="M1191" s="726">
        <f t="shared" si="36"/>
        <v>3.2830942436898489</v>
      </c>
      <c r="N1191" s="727">
        <f t="shared" si="37"/>
        <v>0.54718237394830815</v>
      </c>
      <c r="O1191" s="714" t="s">
        <v>498</v>
      </c>
      <c r="P1191" s="721" t="s">
        <v>1503</v>
      </c>
      <c r="R1191" s="714">
        <v>48.9</v>
      </c>
      <c r="S1191" s="714">
        <v>10374</v>
      </c>
    </row>
    <row r="1192" spans="1:19">
      <c r="A1192" s="721" t="s">
        <v>663</v>
      </c>
      <c r="B1192" s="714">
        <v>2008</v>
      </c>
      <c r="D1192" s="722" t="s">
        <v>662</v>
      </c>
      <c r="E1192" s="722" t="s">
        <v>547</v>
      </c>
      <c r="F1192" s="714" t="s">
        <v>705</v>
      </c>
      <c r="G1192" s="723" t="s">
        <v>1480</v>
      </c>
      <c r="H1192" s="714" t="s">
        <v>1579</v>
      </c>
      <c r="I1192" s="714" t="s">
        <v>1484</v>
      </c>
      <c r="J1192" s="724">
        <v>6</v>
      </c>
      <c r="K1192" s="725">
        <v>6.0014526965680037</v>
      </c>
      <c r="L1192" s="725">
        <v>1</v>
      </c>
      <c r="M1192" s="726">
        <f t="shared" si="36"/>
        <v>6.0014526965680037</v>
      </c>
      <c r="N1192" s="727">
        <f t="shared" si="37"/>
        <v>1.0002421160946673</v>
      </c>
      <c r="O1192" s="714" t="s">
        <v>498</v>
      </c>
      <c r="P1192" s="721" t="s">
        <v>1503</v>
      </c>
      <c r="R1192" s="714">
        <v>48.9</v>
      </c>
      <c r="S1192" s="714">
        <v>10374</v>
      </c>
    </row>
    <row r="1193" spans="1:19">
      <c r="A1193" s="721" t="s">
        <v>663</v>
      </c>
      <c r="B1193" s="714">
        <v>2008</v>
      </c>
      <c r="D1193" s="722" t="s">
        <v>663</v>
      </c>
      <c r="E1193" s="722" t="s">
        <v>1487</v>
      </c>
      <c r="F1193" s="714" t="s">
        <v>705</v>
      </c>
      <c r="G1193" s="723" t="s">
        <v>1480</v>
      </c>
      <c r="H1193" s="714" t="s">
        <v>1579</v>
      </c>
      <c r="I1193" s="714" t="s">
        <v>1484</v>
      </c>
      <c r="J1193" s="724">
        <v>6</v>
      </c>
      <c r="K1193" s="725">
        <v>3.8278554566914833</v>
      </c>
      <c r="L1193" s="725">
        <v>1</v>
      </c>
      <c r="M1193" s="726">
        <f t="shared" si="36"/>
        <v>3.8278554566914833</v>
      </c>
      <c r="N1193" s="727">
        <f t="shared" si="37"/>
        <v>0.63797590944858051</v>
      </c>
      <c r="O1193" s="714" t="s">
        <v>498</v>
      </c>
      <c r="P1193" s="721" t="s">
        <v>1503</v>
      </c>
      <c r="R1193" s="714">
        <v>48.9</v>
      </c>
      <c r="S1193" s="714">
        <v>10374</v>
      </c>
    </row>
    <row r="1194" spans="1:19">
      <c r="A1194" s="721" t="s">
        <v>663</v>
      </c>
      <c r="B1194" s="714">
        <v>2008</v>
      </c>
      <c r="D1194" s="722" t="s">
        <v>662</v>
      </c>
      <c r="E1194" s="722" t="s">
        <v>547</v>
      </c>
      <c r="F1194" s="714" t="s">
        <v>705</v>
      </c>
      <c r="G1194" s="723" t="s">
        <v>1480</v>
      </c>
      <c r="H1194" s="714" t="s">
        <v>1579</v>
      </c>
      <c r="I1194" s="714" t="s">
        <v>1484</v>
      </c>
      <c r="J1194" s="724">
        <v>6</v>
      </c>
      <c r="K1194" s="725">
        <v>5.9996368258579986</v>
      </c>
      <c r="L1194" s="725">
        <v>1</v>
      </c>
      <c r="M1194" s="726">
        <f t="shared" si="36"/>
        <v>5.9996368258579986</v>
      </c>
      <c r="N1194" s="727">
        <f t="shared" si="37"/>
        <v>0.99993947097633307</v>
      </c>
      <c r="O1194" s="714" t="s">
        <v>498</v>
      </c>
      <c r="P1194" s="721" t="s">
        <v>1503</v>
      </c>
      <c r="R1194" s="714">
        <v>48.9</v>
      </c>
      <c r="S1194" s="714">
        <v>10374</v>
      </c>
    </row>
    <row r="1195" spans="1:19">
      <c r="A1195" s="721" t="s">
        <v>663</v>
      </c>
      <c r="B1195" s="714">
        <v>2008</v>
      </c>
      <c r="D1195" s="722" t="s">
        <v>663</v>
      </c>
      <c r="E1195" s="722" t="s">
        <v>1487</v>
      </c>
      <c r="F1195" s="714" t="s">
        <v>705</v>
      </c>
      <c r="G1195" s="723" t="s">
        <v>1480</v>
      </c>
      <c r="H1195" s="714" t="s">
        <v>1579</v>
      </c>
      <c r="I1195" s="714" t="s">
        <v>1484</v>
      </c>
      <c r="J1195" s="724">
        <v>6</v>
      </c>
      <c r="K1195" s="725">
        <v>3.8278554566914833</v>
      </c>
      <c r="L1195" s="725">
        <v>1</v>
      </c>
      <c r="M1195" s="726">
        <f t="shared" si="36"/>
        <v>3.8278554566914833</v>
      </c>
      <c r="N1195" s="727">
        <f t="shared" si="37"/>
        <v>0.63797590944858051</v>
      </c>
      <c r="O1195" s="714" t="s">
        <v>498</v>
      </c>
      <c r="P1195" s="721" t="s">
        <v>1503</v>
      </c>
      <c r="R1195" s="714">
        <v>48.9</v>
      </c>
      <c r="S1195" s="714">
        <v>10374</v>
      </c>
    </row>
    <row r="1196" spans="1:19">
      <c r="A1196" s="721" t="s">
        <v>663</v>
      </c>
      <c r="B1196" s="714">
        <v>2008</v>
      </c>
      <c r="D1196" s="722" t="s">
        <v>662</v>
      </c>
      <c r="E1196" s="722" t="s">
        <v>547</v>
      </c>
      <c r="F1196" s="714" t="s">
        <v>705</v>
      </c>
      <c r="G1196" s="723" t="s">
        <v>1480</v>
      </c>
      <c r="H1196" s="714" t="s">
        <v>1579</v>
      </c>
      <c r="I1196" s="714" t="s">
        <v>1484</v>
      </c>
      <c r="J1196" s="724">
        <v>6</v>
      </c>
      <c r="K1196" s="725">
        <v>5.9923733430179764</v>
      </c>
      <c r="L1196" s="725">
        <v>1</v>
      </c>
      <c r="M1196" s="726">
        <f t="shared" si="36"/>
        <v>5.9923733430179764</v>
      </c>
      <c r="N1196" s="727">
        <f t="shared" si="37"/>
        <v>0.99872889050299607</v>
      </c>
      <c r="O1196" s="714" t="s">
        <v>498</v>
      </c>
      <c r="P1196" s="721" t="s">
        <v>1503</v>
      </c>
      <c r="R1196" s="714">
        <v>48.9</v>
      </c>
      <c r="S1196" s="714">
        <v>10374</v>
      </c>
    </row>
    <row r="1197" spans="1:19">
      <c r="A1197" s="721" t="s">
        <v>663</v>
      </c>
      <c r="B1197" s="714">
        <v>2008</v>
      </c>
      <c r="D1197" s="722" t="s">
        <v>662</v>
      </c>
      <c r="E1197" s="722" t="s">
        <v>547</v>
      </c>
      <c r="F1197" s="714" t="s">
        <v>705</v>
      </c>
      <c r="G1197" s="723" t="s">
        <v>1480</v>
      </c>
      <c r="H1197" s="714" t="s">
        <v>1579</v>
      </c>
      <c r="I1197" s="714" t="s">
        <v>1484</v>
      </c>
      <c r="J1197" s="724">
        <v>6</v>
      </c>
      <c r="K1197" s="725">
        <v>4.9936444525149808</v>
      </c>
      <c r="L1197" s="725">
        <v>1</v>
      </c>
      <c r="M1197" s="726">
        <f t="shared" si="36"/>
        <v>4.9936444525149808</v>
      </c>
      <c r="N1197" s="727">
        <f t="shared" si="37"/>
        <v>0.83227407541916343</v>
      </c>
      <c r="O1197" s="714" t="s">
        <v>498</v>
      </c>
      <c r="P1197" s="721" t="s">
        <v>1503</v>
      </c>
      <c r="R1197" s="714">
        <v>48.9</v>
      </c>
      <c r="S1197" s="714">
        <v>10374</v>
      </c>
    </row>
    <row r="1198" spans="1:19">
      <c r="A1198" s="721" t="s">
        <v>663</v>
      </c>
      <c r="B1198" s="714">
        <v>2008</v>
      </c>
      <c r="D1198" s="722" t="s">
        <v>662</v>
      </c>
      <c r="E1198" s="722" t="s">
        <v>547</v>
      </c>
      <c r="F1198" s="714" t="s">
        <v>705</v>
      </c>
      <c r="G1198" s="723" t="s">
        <v>1480</v>
      </c>
      <c r="H1198" s="714" t="s">
        <v>1579</v>
      </c>
      <c r="I1198" s="714" t="s">
        <v>1484</v>
      </c>
      <c r="J1198" s="724">
        <v>6</v>
      </c>
      <c r="K1198" s="725">
        <v>4.3308516433629922</v>
      </c>
      <c r="L1198" s="725">
        <v>1</v>
      </c>
      <c r="M1198" s="726">
        <f t="shared" si="36"/>
        <v>4.3308516433629922</v>
      </c>
      <c r="N1198" s="727">
        <f t="shared" si="37"/>
        <v>0.72180860722716533</v>
      </c>
      <c r="O1198" s="714" t="s">
        <v>498</v>
      </c>
      <c r="P1198" s="721" t="s">
        <v>1503</v>
      </c>
      <c r="R1198" s="714">
        <v>48.9</v>
      </c>
      <c r="S1198" s="714">
        <v>10374</v>
      </c>
    </row>
    <row r="1199" spans="1:19">
      <c r="A1199" s="721" t="s">
        <v>663</v>
      </c>
      <c r="B1199" s="714">
        <v>2008</v>
      </c>
      <c r="D1199" s="722" t="s">
        <v>662</v>
      </c>
      <c r="E1199" s="722" t="s">
        <v>547</v>
      </c>
      <c r="F1199" s="714" t="s">
        <v>705</v>
      </c>
      <c r="G1199" s="723" t="s">
        <v>1480</v>
      </c>
      <c r="H1199" s="714" t="s">
        <v>1579</v>
      </c>
      <c r="I1199" s="714" t="s">
        <v>1484</v>
      </c>
      <c r="J1199" s="724">
        <v>6</v>
      </c>
      <c r="K1199" s="725">
        <v>4.3944071182131825</v>
      </c>
      <c r="L1199" s="725">
        <v>1</v>
      </c>
      <c r="M1199" s="726">
        <f t="shared" si="36"/>
        <v>4.3944071182131825</v>
      </c>
      <c r="N1199" s="727">
        <f t="shared" si="37"/>
        <v>0.73240118636886375</v>
      </c>
      <c r="O1199" s="714" t="s">
        <v>498</v>
      </c>
      <c r="P1199" s="721" t="s">
        <v>1503</v>
      </c>
      <c r="R1199" s="714">
        <v>48.9</v>
      </c>
      <c r="S1199" s="714">
        <v>10374</v>
      </c>
    </row>
    <row r="1200" spans="1:19">
      <c r="A1200" s="721" t="s">
        <v>663</v>
      </c>
      <c r="B1200" s="714">
        <v>2008</v>
      </c>
      <c r="D1200" s="722" t="s">
        <v>662</v>
      </c>
      <c r="E1200" s="722" t="s">
        <v>547</v>
      </c>
      <c r="F1200" s="714" t="s">
        <v>705</v>
      </c>
      <c r="G1200" s="723" t="s">
        <v>1480</v>
      </c>
      <c r="H1200" s="714" t="s">
        <v>1579</v>
      </c>
      <c r="I1200" s="714" t="s">
        <v>1484</v>
      </c>
      <c r="J1200" s="724">
        <v>6</v>
      </c>
      <c r="K1200" s="725">
        <v>4.6123116034138363</v>
      </c>
      <c r="L1200" s="725">
        <v>1</v>
      </c>
      <c r="M1200" s="726">
        <f t="shared" si="36"/>
        <v>4.6123116034138363</v>
      </c>
      <c r="N1200" s="727">
        <f t="shared" si="37"/>
        <v>0.76871860056897268</v>
      </c>
      <c r="O1200" s="714" t="s">
        <v>498</v>
      </c>
      <c r="P1200" s="721" t="s">
        <v>1503</v>
      </c>
      <c r="R1200" s="714">
        <v>48.9</v>
      </c>
      <c r="S1200" s="714">
        <v>10374</v>
      </c>
    </row>
    <row r="1201" spans="1:19">
      <c r="A1201" s="721" t="s">
        <v>663</v>
      </c>
      <c r="B1201" s="714">
        <v>2008</v>
      </c>
      <c r="D1201" s="722" t="s">
        <v>663</v>
      </c>
      <c r="E1201" s="722" t="s">
        <v>1515</v>
      </c>
      <c r="F1201" s="714" t="s">
        <v>705</v>
      </c>
      <c r="G1201" s="723" t="s">
        <v>1480</v>
      </c>
      <c r="H1201" s="714" t="s">
        <v>1579</v>
      </c>
      <c r="I1201" s="714" t="s">
        <v>1484</v>
      </c>
      <c r="J1201" s="724">
        <v>6</v>
      </c>
      <c r="K1201" s="725">
        <v>1.3201380061739603</v>
      </c>
      <c r="L1201" s="725">
        <v>1</v>
      </c>
      <c r="M1201" s="726">
        <f t="shared" si="36"/>
        <v>1.3201380061739603</v>
      </c>
      <c r="N1201" s="727">
        <f t="shared" si="37"/>
        <v>0.22002300102899339</v>
      </c>
      <c r="O1201" s="714" t="s">
        <v>498</v>
      </c>
      <c r="P1201" s="721" t="s">
        <v>1503</v>
      </c>
      <c r="R1201" s="714">
        <v>48.9</v>
      </c>
      <c r="S1201" s="714">
        <v>10374</v>
      </c>
    </row>
    <row r="1202" spans="1:19">
      <c r="A1202" s="721" t="s">
        <v>663</v>
      </c>
      <c r="B1202" s="714">
        <v>2008</v>
      </c>
      <c r="D1202" s="722" t="s">
        <v>662</v>
      </c>
      <c r="E1202" s="722" t="s">
        <v>547</v>
      </c>
      <c r="F1202" s="714" t="s">
        <v>705</v>
      </c>
      <c r="G1202" s="723" t="s">
        <v>1480</v>
      </c>
      <c r="H1202" s="714" t="s">
        <v>1579</v>
      </c>
      <c r="I1202" s="714" t="s">
        <v>1484</v>
      </c>
      <c r="J1202" s="724">
        <v>6</v>
      </c>
      <c r="K1202" s="725">
        <v>6.0014526965680037</v>
      </c>
      <c r="L1202" s="725">
        <v>1</v>
      </c>
      <c r="M1202" s="726">
        <f t="shared" si="36"/>
        <v>6.0014526965680037</v>
      </c>
      <c r="N1202" s="727">
        <f t="shared" si="37"/>
        <v>1.0002421160946673</v>
      </c>
      <c r="O1202" s="714" t="s">
        <v>498</v>
      </c>
      <c r="P1202" s="721" t="s">
        <v>1503</v>
      </c>
      <c r="R1202" s="714">
        <v>48.9</v>
      </c>
      <c r="S1202" s="714">
        <v>10374</v>
      </c>
    </row>
    <row r="1203" spans="1:19">
      <c r="A1203" s="721" t="s">
        <v>663</v>
      </c>
      <c r="B1203" s="714">
        <v>2008</v>
      </c>
      <c r="D1203" s="722" t="s">
        <v>663</v>
      </c>
      <c r="E1203" s="722" t="s">
        <v>1487</v>
      </c>
      <c r="F1203" s="714" t="s">
        <v>705</v>
      </c>
      <c r="G1203" s="723" t="s">
        <v>1480</v>
      </c>
      <c r="H1203" s="714" t="s">
        <v>1579</v>
      </c>
      <c r="I1203" s="714" t="s">
        <v>1484</v>
      </c>
      <c r="J1203" s="724">
        <v>6</v>
      </c>
      <c r="K1203" s="725">
        <v>3.8278554566914833</v>
      </c>
      <c r="L1203" s="725">
        <v>1</v>
      </c>
      <c r="M1203" s="726">
        <f t="shared" si="36"/>
        <v>3.8278554566914833</v>
      </c>
      <c r="N1203" s="727">
        <f t="shared" si="37"/>
        <v>0.63797590944858051</v>
      </c>
      <c r="O1203" s="714" t="s">
        <v>498</v>
      </c>
      <c r="P1203" s="721" t="s">
        <v>1503</v>
      </c>
      <c r="R1203" s="714">
        <v>48.9</v>
      </c>
      <c r="S1203" s="714">
        <v>10374</v>
      </c>
    </row>
    <row r="1204" spans="1:19">
      <c r="A1204" s="721" t="s">
        <v>663</v>
      </c>
      <c r="B1204" s="714">
        <v>2008</v>
      </c>
      <c r="D1204" s="722" t="s">
        <v>662</v>
      </c>
      <c r="E1204" s="722" t="s">
        <v>547</v>
      </c>
      <c r="F1204" s="714" t="s">
        <v>705</v>
      </c>
      <c r="G1204" s="723" t="s">
        <v>1480</v>
      </c>
      <c r="H1204" s="714" t="s">
        <v>1579</v>
      </c>
      <c r="I1204" s="714" t="s">
        <v>1484</v>
      </c>
      <c r="J1204" s="724">
        <v>6</v>
      </c>
      <c r="K1204" s="725">
        <v>5.9996368258579986</v>
      </c>
      <c r="L1204" s="725">
        <v>1</v>
      </c>
      <c r="M1204" s="726">
        <f t="shared" si="36"/>
        <v>5.9996368258579986</v>
      </c>
      <c r="N1204" s="727">
        <f t="shared" si="37"/>
        <v>0.99993947097633307</v>
      </c>
      <c r="O1204" s="714" t="s">
        <v>498</v>
      </c>
      <c r="P1204" s="721" t="s">
        <v>1503</v>
      </c>
      <c r="R1204" s="714">
        <v>48.9</v>
      </c>
      <c r="S1204" s="714">
        <v>10374</v>
      </c>
    </row>
    <row r="1205" spans="1:19">
      <c r="A1205" s="721" t="s">
        <v>663</v>
      </c>
      <c r="B1205" s="714">
        <v>2008</v>
      </c>
      <c r="D1205" s="722" t="s">
        <v>662</v>
      </c>
      <c r="E1205" s="722" t="s">
        <v>547</v>
      </c>
      <c r="F1205" s="714" t="s">
        <v>705</v>
      </c>
      <c r="G1205" s="723" t="s">
        <v>1480</v>
      </c>
      <c r="H1205" s="714" t="s">
        <v>1579</v>
      </c>
      <c r="I1205" s="714" t="s">
        <v>1484</v>
      </c>
      <c r="J1205" s="724">
        <v>6</v>
      </c>
      <c r="K1205" s="725">
        <v>6.0014526965680037</v>
      </c>
      <c r="L1205" s="725">
        <v>1</v>
      </c>
      <c r="M1205" s="726">
        <f t="shared" si="36"/>
        <v>6.0014526965680037</v>
      </c>
      <c r="N1205" s="727">
        <f t="shared" si="37"/>
        <v>1.0002421160946673</v>
      </c>
      <c r="O1205" s="714" t="s">
        <v>498</v>
      </c>
      <c r="P1205" s="721" t="s">
        <v>1503</v>
      </c>
      <c r="R1205" s="714">
        <v>48.9</v>
      </c>
      <c r="S1205" s="714">
        <v>10374</v>
      </c>
    </row>
    <row r="1206" spans="1:19">
      <c r="A1206" s="721" t="s">
        <v>663</v>
      </c>
      <c r="B1206" s="714">
        <v>2008</v>
      </c>
      <c r="D1206" s="722" t="s">
        <v>662</v>
      </c>
      <c r="E1206" s="722" t="s">
        <v>547</v>
      </c>
      <c r="F1206" s="714" t="s">
        <v>705</v>
      </c>
      <c r="G1206" s="723" t="s">
        <v>1480</v>
      </c>
      <c r="H1206" s="714" t="s">
        <v>1579</v>
      </c>
      <c r="I1206" s="714" t="s">
        <v>1484</v>
      </c>
      <c r="J1206" s="724">
        <v>6</v>
      </c>
      <c r="K1206" s="725">
        <v>5.9996368258579986</v>
      </c>
      <c r="L1206" s="725">
        <v>1</v>
      </c>
      <c r="M1206" s="726">
        <f t="shared" si="36"/>
        <v>5.9996368258579986</v>
      </c>
      <c r="N1206" s="727">
        <f t="shared" si="37"/>
        <v>0.99993947097633307</v>
      </c>
      <c r="O1206" s="714" t="s">
        <v>498</v>
      </c>
      <c r="P1206" s="721" t="s">
        <v>1503</v>
      </c>
      <c r="R1206" s="714">
        <v>48.9</v>
      </c>
      <c r="S1206" s="714">
        <v>10374</v>
      </c>
    </row>
    <row r="1207" spans="1:19">
      <c r="A1207" s="721" t="s">
        <v>663</v>
      </c>
      <c r="B1207" s="714">
        <v>2008</v>
      </c>
      <c r="D1207" s="722" t="s">
        <v>663</v>
      </c>
      <c r="E1207" s="722" t="s">
        <v>1629</v>
      </c>
      <c r="F1207" s="714" t="s">
        <v>705</v>
      </c>
      <c r="G1207" s="723" t="s">
        <v>1480</v>
      </c>
      <c r="H1207" s="714" t="s">
        <v>1579</v>
      </c>
      <c r="I1207" s="714" t="s">
        <v>1484</v>
      </c>
      <c r="J1207" s="724">
        <v>6</v>
      </c>
      <c r="K1207" s="725">
        <v>3.8278554566914833</v>
      </c>
      <c r="L1207" s="725">
        <v>1</v>
      </c>
      <c r="M1207" s="726">
        <f t="shared" si="36"/>
        <v>3.8278554566914833</v>
      </c>
      <c r="N1207" s="727">
        <f t="shared" si="37"/>
        <v>0.63797590944858051</v>
      </c>
      <c r="O1207" s="714" t="s">
        <v>498</v>
      </c>
      <c r="P1207" s="721" t="s">
        <v>1503</v>
      </c>
      <c r="R1207" s="714">
        <v>48.9</v>
      </c>
      <c r="S1207" s="714">
        <v>10374</v>
      </c>
    </row>
    <row r="1208" spans="1:19">
      <c r="A1208" s="721" t="s">
        <v>663</v>
      </c>
      <c r="B1208" s="714">
        <v>2008</v>
      </c>
      <c r="D1208" s="722" t="s">
        <v>662</v>
      </c>
      <c r="E1208" s="722" t="s">
        <v>547</v>
      </c>
      <c r="F1208" s="714" t="s">
        <v>705</v>
      </c>
      <c r="G1208" s="723" t="s">
        <v>1480</v>
      </c>
      <c r="H1208" s="714" t="s">
        <v>1579</v>
      </c>
      <c r="I1208" s="714" t="s">
        <v>1484</v>
      </c>
      <c r="J1208" s="724">
        <v>6</v>
      </c>
      <c r="K1208" s="725">
        <v>5.9923733430179764</v>
      </c>
      <c r="L1208" s="725">
        <v>1</v>
      </c>
      <c r="M1208" s="726">
        <f t="shared" si="36"/>
        <v>5.9923733430179764</v>
      </c>
      <c r="N1208" s="727">
        <f t="shared" si="37"/>
        <v>0.99872889050299607</v>
      </c>
      <c r="O1208" s="714" t="s">
        <v>498</v>
      </c>
      <c r="P1208" s="721" t="s">
        <v>1503</v>
      </c>
      <c r="R1208" s="714">
        <v>48.9</v>
      </c>
      <c r="S1208" s="714">
        <v>10374</v>
      </c>
    </row>
    <row r="1209" spans="1:19">
      <c r="A1209" s="721" t="s">
        <v>663</v>
      </c>
      <c r="B1209" s="714">
        <v>2008</v>
      </c>
      <c r="D1209" s="722" t="s">
        <v>663</v>
      </c>
      <c r="E1209" s="722" t="s">
        <v>1487</v>
      </c>
      <c r="F1209" s="714" t="s">
        <v>705</v>
      </c>
      <c r="G1209" s="723" t="s">
        <v>1480</v>
      </c>
      <c r="H1209" s="714" t="s">
        <v>1579</v>
      </c>
      <c r="I1209" s="714" t="s">
        <v>1484</v>
      </c>
      <c r="J1209" s="724">
        <v>6</v>
      </c>
      <c r="K1209" s="725">
        <v>3.8278554566914833</v>
      </c>
      <c r="L1209" s="725">
        <v>1</v>
      </c>
      <c r="M1209" s="726">
        <f t="shared" si="36"/>
        <v>3.8278554566914833</v>
      </c>
      <c r="N1209" s="727">
        <f t="shared" si="37"/>
        <v>0.63797590944858051</v>
      </c>
      <c r="O1209" s="714" t="s">
        <v>498</v>
      </c>
      <c r="P1209" s="721" t="s">
        <v>1503</v>
      </c>
      <c r="R1209" s="714">
        <v>48.9</v>
      </c>
      <c r="S1209" s="714">
        <v>10374</v>
      </c>
    </row>
    <row r="1210" spans="1:19">
      <c r="A1210" s="721" t="s">
        <v>551</v>
      </c>
      <c r="B1210" s="714">
        <v>2008</v>
      </c>
      <c r="D1210" s="722" t="s">
        <v>551</v>
      </c>
      <c r="E1210" s="722" t="s">
        <v>1496</v>
      </c>
      <c r="F1210" s="714" t="s">
        <v>705</v>
      </c>
      <c r="G1210" s="723" t="s">
        <v>1480</v>
      </c>
      <c r="H1210" s="714" t="s">
        <v>1630</v>
      </c>
      <c r="I1210" s="714" t="s">
        <v>1484</v>
      </c>
      <c r="J1210" s="724">
        <v>30</v>
      </c>
      <c r="K1210" s="725">
        <v>8.3439259124750311</v>
      </c>
      <c r="L1210" s="725">
        <v>1</v>
      </c>
      <c r="M1210" s="726">
        <f t="shared" si="36"/>
        <v>8.3439259124750311</v>
      </c>
      <c r="N1210" s="727">
        <f t="shared" si="37"/>
        <v>0.27813086374916768</v>
      </c>
      <c r="O1210" s="714" t="s">
        <v>498</v>
      </c>
      <c r="P1210" s="721" t="s">
        <v>1599</v>
      </c>
      <c r="R1210" s="714">
        <v>48.9</v>
      </c>
      <c r="S1210" s="714">
        <v>10374</v>
      </c>
    </row>
    <row r="1211" spans="1:19">
      <c r="A1211" s="721" t="s">
        <v>551</v>
      </c>
      <c r="B1211" s="714">
        <v>2008</v>
      </c>
      <c r="D1211" s="722" t="s">
        <v>551</v>
      </c>
      <c r="E1211" s="722" t="s">
        <v>732</v>
      </c>
      <c r="F1211" s="714" t="s">
        <v>705</v>
      </c>
      <c r="G1211" s="723" t="s">
        <v>1480</v>
      </c>
      <c r="H1211" s="714" t="s">
        <v>1630</v>
      </c>
      <c r="I1211" s="714" t="s">
        <v>402</v>
      </c>
      <c r="J1211" s="724">
        <v>30</v>
      </c>
      <c r="K1211" s="725">
        <v>12.157254403486471</v>
      </c>
      <c r="L1211" s="725">
        <v>1</v>
      </c>
      <c r="M1211" s="726">
        <f t="shared" si="36"/>
        <v>12.157254403486471</v>
      </c>
      <c r="N1211" s="727">
        <f t="shared" si="37"/>
        <v>0.40524181344954902</v>
      </c>
      <c r="O1211" s="714" t="s">
        <v>498</v>
      </c>
      <c r="P1211" s="721" t="s">
        <v>1599</v>
      </c>
      <c r="R1211" s="714">
        <v>48.9</v>
      </c>
      <c r="S1211" s="714">
        <v>10374</v>
      </c>
    </row>
    <row r="1212" spans="1:19">
      <c r="A1212" s="721" t="s">
        <v>551</v>
      </c>
      <c r="B1212" s="714">
        <v>2008</v>
      </c>
      <c r="D1212" s="722" t="s">
        <v>551</v>
      </c>
      <c r="E1212" s="722" t="s">
        <v>732</v>
      </c>
      <c r="F1212" s="714" t="s">
        <v>705</v>
      </c>
      <c r="G1212" s="723" t="s">
        <v>1480</v>
      </c>
      <c r="H1212" s="714" t="s">
        <v>1630</v>
      </c>
      <c r="I1212" s="714" t="s">
        <v>402</v>
      </c>
      <c r="J1212" s="724">
        <v>30</v>
      </c>
      <c r="K1212" s="725">
        <v>9.3608135100780814</v>
      </c>
      <c r="L1212" s="725">
        <v>1</v>
      </c>
      <c r="M1212" s="726">
        <f t="shared" si="36"/>
        <v>9.3608135100780814</v>
      </c>
      <c r="N1212" s="727">
        <f t="shared" si="37"/>
        <v>0.31202711700260272</v>
      </c>
      <c r="O1212" s="714" t="s">
        <v>498</v>
      </c>
      <c r="P1212" s="721" t="s">
        <v>1599</v>
      </c>
      <c r="R1212" s="714">
        <v>48.9</v>
      </c>
      <c r="S1212" s="714">
        <v>10374</v>
      </c>
    </row>
    <row r="1213" spans="1:19">
      <c r="A1213" s="721" t="s">
        <v>551</v>
      </c>
      <c r="B1213" s="714">
        <v>2008</v>
      </c>
      <c r="D1213" s="722" t="s">
        <v>1631</v>
      </c>
      <c r="E1213" s="722" t="s">
        <v>732</v>
      </c>
      <c r="F1213" s="714" t="s">
        <v>705</v>
      </c>
      <c r="G1213" s="723" t="s">
        <v>1480</v>
      </c>
      <c r="H1213" s="714" t="s">
        <v>1630</v>
      </c>
      <c r="I1213" s="714" t="s">
        <v>402</v>
      </c>
      <c r="J1213" s="724">
        <v>30</v>
      </c>
      <c r="K1213" s="725">
        <v>10.846195750862538</v>
      </c>
      <c r="L1213" s="725">
        <v>1</v>
      </c>
      <c r="M1213" s="726">
        <f t="shared" si="36"/>
        <v>10.846195750862538</v>
      </c>
      <c r="N1213" s="727">
        <f t="shared" si="37"/>
        <v>0.36153985836208463</v>
      </c>
      <c r="O1213" s="714" t="s">
        <v>498</v>
      </c>
      <c r="P1213" s="721" t="s">
        <v>1599</v>
      </c>
      <c r="R1213" s="714">
        <v>48.9</v>
      </c>
      <c r="S1213" s="714">
        <v>10374</v>
      </c>
    </row>
    <row r="1214" spans="1:19">
      <c r="A1214" s="721" t="s">
        <v>551</v>
      </c>
      <c r="B1214" s="714">
        <v>2008</v>
      </c>
      <c r="D1214" s="722" t="s">
        <v>551</v>
      </c>
      <c r="E1214" s="722" t="s">
        <v>1487</v>
      </c>
      <c r="F1214" s="714" t="s">
        <v>705</v>
      </c>
      <c r="G1214" s="723" t="s">
        <v>1480</v>
      </c>
      <c r="H1214" s="714" t="s">
        <v>1630</v>
      </c>
      <c r="I1214" s="714" t="s">
        <v>1484</v>
      </c>
      <c r="J1214" s="724">
        <v>28</v>
      </c>
      <c r="K1214" s="725">
        <v>15.246050481205737</v>
      </c>
      <c r="L1214" s="725">
        <v>1</v>
      </c>
      <c r="M1214" s="726">
        <f t="shared" si="36"/>
        <v>15.246050481205737</v>
      </c>
      <c r="N1214" s="727">
        <f t="shared" si="37"/>
        <v>0.54450180290020489</v>
      </c>
      <c r="O1214" s="714" t="s">
        <v>498</v>
      </c>
      <c r="P1214" s="721" t="s">
        <v>1599</v>
      </c>
      <c r="R1214" s="714">
        <v>48.9</v>
      </c>
      <c r="S1214" s="714">
        <v>10374</v>
      </c>
    </row>
    <row r="1215" spans="1:19">
      <c r="A1215" s="721" t="s">
        <v>551</v>
      </c>
      <c r="B1215" s="714">
        <v>2008</v>
      </c>
      <c r="D1215" s="722" t="s">
        <v>1632</v>
      </c>
      <c r="E1215" s="722" t="s">
        <v>721</v>
      </c>
      <c r="F1215" s="714" t="s">
        <v>705</v>
      </c>
      <c r="G1215" s="723" t="s">
        <v>1480</v>
      </c>
      <c r="H1215" s="714" t="s">
        <v>1630</v>
      </c>
      <c r="I1215" s="714" t="s">
        <v>1484</v>
      </c>
      <c r="J1215" s="724">
        <v>30</v>
      </c>
      <c r="K1215" s="725">
        <v>13.31033230433993</v>
      </c>
      <c r="L1215" s="725">
        <v>1</v>
      </c>
      <c r="M1215" s="726">
        <f t="shared" si="36"/>
        <v>13.31033230433993</v>
      </c>
      <c r="N1215" s="727">
        <f t="shared" si="37"/>
        <v>0.44367774347799765</v>
      </c>
      <c r="O1215" s="714" t="s">
        <v>498</v>
      </c>
      <c r="P1215" s="721" t="s">
        <v>1599</v>
      </c>
      <c r="R1215" s="714">
        <v>48.9</v>
      </c>
      <c r="S1215" s="714">
        <v>10374</v>
      </c>
    </row>
    <row r="1216" spans="1:19">
      <c r="A1216" s="721" t="s">
        <v>551</v>
      </c>
      <c r="B1216" s="714">
        <v>2008</v>
      </c>
      <c r="D1216" s="722" t="s">
        <v>551</v>
      </c>
      <c r="E1216" s="722" t="s">
        <v>1487</v>
      </c>
      <c r="F1216" s="714" t="s">
        <v>705</v>
      </c>
      <c r="G1216" s="723" t="s">
        <v>1480</v>
      </c>
      <c r="H1216" s="714" t="s">
        <v>1630</v>
      </c>
      <c r="I1216" s="714" t="s">
        <v>1484</v>
      </c>
      <c r="J1216" s="724">
        <v>28</v>
      </c>
      <c r="K1216" s="725">
        <v>10.559288178681676</v>
      </c>
      <c r="L1216" s="725">
        <v>1</v>
      </c>
      <c r="M1216" s="726">
        <f t="shared" si="36"/>
        <v>10.559288178681676</v>
      </c>
      <c r="N1216" s="727">
        <f t="shared" si="37"/>
        <v>0.377117434952917</v>
      </c>
      <c r="O1216" s="714" t="s">
        <v>498</v>
      </c>
      <c r="P1216" s="721" t="s">
        <v>1599</v>
      </c>
      <c r="R1216" s="714">
        <v>48.9</v>
      </c>
      <c r="S1216" s="714">
        <v>10374</v>
      </c>
    </row>
    <row r="1217" spans="1:19">
      <c r="A1217" s="721" t="s">
        <v>551</v>
      </c>
      <c r="B1217" s="714">
        <v>2008</v>
      </c>
      <c r="D1217" s="722" t="s">
        <v>551</v>
      </c>
      <c r="E1217" s="722" t="s">
        <v>1496</v>
      </c>
      <c r="F1217" s="714" t="s">
        <v>705</v>
      </c>
      <c r="G1217" s="723" t="s">
        <v>1480</v>
      </c>
      <c r="H1217" s="714" t="s">
        <v>1630</v>
      </c>
      <c r="I1217" s="714" t="s">
        <v>1484</v>
      </c>
      <c r="J1217" s="724">
        <v>30</v>
      </c>
      <c r="K1217" s="725">
        <v>10.016342836390049</v>
      </c>
      <c r="L1217" s="725">
        <v>1</v>
      </c>
      <c r="M1217" s="726">
        <f t="shared" si="36"/>
        <v>10.016342836390049</v>
      </c>
      <c r="N1217" s="727">
        <f t="shared" si="37"/>
        <v>0.33387809454633494</v>
      </c>
      <c r="O1217" s="714" t="s">
        <v>498</v>
      </c>
      <c r="P1217" s="721" t="s">
        <v>1599</v>
      </c>
      <c r="R1217" s="714">
        <v>48.9</v>
      </c>
      <c r="S1217" s="714">
        <v>10374</v>
      </c>
    </row>
    <row r="1218" spans="1:19">
      <c r="A1218" s="721" t="s">
        <v>551</v>
      </c>
      <c r="B1218" s="714">
        <v>2008</v>
      </c>
      <c r="D1218" s="722" t="s">
        <v>551</v>
      </c>
      <c r="E1218" s="722" t="s">
        <v>1496</v>
      </c>
      <c r="F1218" s="714" t="s">
        <v>705</v>
      </c>
      <c r="G1218" s="723" t="s">
        <v>1480</v>
      </c>
      <c r="H1218" s="714" t="s">
        <v>1630</v>
      </c>
      <c r="I1218" s="714" t="s">
        <v>1484</v>
      </c>
      <c r="J1218" s="724">
        <v>30</v>
      </c>
      <c r="K1218" s="725">
        <v>9.27001997457781</v>
      </c>
      <c r="L1218" s="725">
        <v>1</v>
      </c>
      <c r="M1218" s="726">
        <f t="shared" si="36"/>
        <v>9.27001997457781</v>
      </c>
      <c r="N1218" s="727">
        <f t="shared" si="37"/>
        <v>0.30900066581926033</v>
      </c>
      <c r="O1218" s="714" t="s">
        <v>498</v>
      </c>
      <c r="P1218" s="721" t="s">
        <v>1599</v>
      </c>
      <c r="R1218" s="714">
        <v>48.9</v>
      </c>
      <c r="S1218" s="714">
        <v>10374</v>
      </c>
    </row>
    <row r="1219" spans="1:19">
      <c r="A1219" s="721" t="s">
        <v>551</v>
      </c>
      <c r="B1219" s="714">
        <v>2008</v>
      </c>
      <c r="D1219" s="722" t="s">
        <v>1631</v>
      </c>
      <c r="E1219" s="722" t="s">
        <v>732</v>
      </c>
      <c r="F1219" s="714" t="s">
        <v>705</v>
      </c>
      <c r="G1219" s="723" t="s">
        <v>1480</v>
      </c>
      <c r="H1219" s="714" t="s">
        <v>1630</v>
      </c>
      <c r="I1219" s="714" t="s">
        <v>402</v>
      </c>
      <c r="J1219" s="724">
        <v>30</v>
      </c>
      <c r="K1219" s="725">
        <v>11.984746686035953</v>
      </c>
      <c r="L1219" s="725">
        <v>1</v>
      </c>
      <c r="M1219" s="726">
        <f t="shared" si="36"/>
        <v>11.984746686035953</v>
      </c>
      <c r="N1219" s="727">
        <f t="shared" si="37"/>
        <v>0.39949155620119842</v>
      </c>
      <c r="O1219" s="714" t="s">
        <v>498</v>
      </c>
      <c r="P1219" s="721" t="s">
        <v>1599</v>
      </c>
      <c r="R1219" s="714">
        <v>48.9</v>
      </c>
      <c r="S1219" s="714">
        <v>10374</v>
      </c>
    </row>
    <row r="1220" spans="1:19">
      <c r="A1220" s="721" t="s">
        <v>551</v>
      </c>
      <c r="B1220" s="714">
        <v>2008</v>
      </c>
      <c r="D1220" s="722" t="s">
        <v>551</v>
      </c>
      <c r="E1220" s="722" t="s">
        <v>1487</v>
      </c>
      <c r="F1220" s="714" t="s">
        <v>705</v>
      </c>
      <c r="G1220" s="723" t="s">
        <v>1480</v>
      </c>
      <c r="H1220" s="714" t="s">
        <v>1630</v>
      </c>
      <c r="I1220" s="714" t="s">
        <v>1484</v>
      </c>
      <c r="J1220" s="724">
        <v>28</v>
      </c>
      <c r="K1220" s="725">
        <v>15.244234610495731</v>
      </c>
      <c r="L1220" s="725">
        <v>1</v>
      </c>
      <c r="M1220" s="726">
        <f t="shared" ref="M1220:M1283" si="38">+K1220/L1220</f>
        <v>15.244234610495731</v>
      </c>
      <c r="N1220" s="727">
        <f t="shared" ref="N1220:N1283" si="39">+M1220/J1220</f>
        <v>0.54443695037484752</v>
      </c>
      <c r="O1220" s="714" t="s">
        <v>498</v>
      </c>
      <c r="P1220" s="721" t="s">
        <v>1599</v>
      </c>
      <c r="R1220" s="714">
        <v>48.9</v>
      </c>
      <c r="S1220" s="714">
        <v>10374</v>
      </c>
    </row>
    <row r="1221" spans="1:19">
      <c r="A1221" s="721" t="s">
        <v>551</v>
      </c>
      <c r="B1221" s="714">
        <v>2008</v>
      </c>
      <c r="D1221" s="722" t="s">
        <v>551</v>
      </c>
      <c r="E1221" s="722" t="s">
        <v>1496</v>
      </c>
      <c r="F1221" s="714" t="s">
        <v>705</v>
      </c>
      <c r="G1221" s="723" t="s">
        <v>1480</v>
      </c>
      <c r="H1221" s="714" t="s">
        <v>1630</v>
      </c>
      <c r="I1221" s="714" t="s">
        <v>1484</v>
      </c>
      <c r="J1221" s="724">
        <v>30</v>
      </c>
      <c r="K1221" s="725">
        <v>10.018158707100053</v>
      </c>
      <c r="L1221" s="725">
        <v>1</v>
      </c>
      <c r="M1221" s="726">
        <f t="shared" si="38"/>
        <v>10.018158707100053</v>
      </c>
      <c r="N1221" s="727">
        <f t="shared" si="39"/>
        <v>0.33393862357000176</v>
      </c>
      <c r="O1221" s="714" t="s">
        <v>498</v>
      </c>
      <c r="P1221" s="721" t="s">
        <v>1599</v>
      </c>
      <c r="R1221" s="714">
        <v>48.9</v>
      </c>
      <c r="S1221" s="714">
        <v>10374</v>
      </c>
    </row>
    <row r="1222" spans="1:19">
      <c r="A1222" s="721" t="s">
        <v>551</v>
      </c>
      <c r="B1222" s="714">
        <v>2008</v>
      </c>
      <c r="D1222" s="722" t="s">
        <v>551</v>
      </c>
      <c r="E1222" s="722" t="s">
        <v>1496</v>
      </c>
      <c r="F1222" s="714" t="s">
        <v>705</v>
      </c>
      <c r="G1222" s="723" t="s">
        <v>1480</v>
      </c>
      <c r="H1222" s="714" t="s">
        <v>1630</v>
      </c>
      <c r="I1222" s="714" t="s">
        <v>1484</v>
      </c>
      <c r="J1222" s="724">
        <v>30</v>
      </c>
      <c r="K1222" s="725">
        <v>9.27001997457781</v>
      </c>
      <c r="L1222" s="725">
        <v>1</v>
      </c>
      <c r="M1222" s="726">
        <f t="shared" si="38"/>
        <v>9.27001997457781</v>
      </c>
      <c r="N1222" s="727">
        <f t="shared" si="39"/>
        <v>0.30900066581926033</v>
      </c>
      <c r="O1222" s="714" t="s">
        <v>498</v>
      </c>
      <c r="P1222" s="721" t="s">
        <v>1599</v>
      </c>
      <c r="R1222" s="714">
        <v>48.9</v>
      </c>
      <c r="S1222" s="714">
        <v>10374</v>
      </c>
    </row>
    <row r="1223" spans="1:19">
      <c r="A1223" s="721" t="s">
        <v>551</v>
      </c>
      <c r="B1223" s="714">
        <v>2008</v>
      </c>
      <c r="D1223" s="722" t="s">
        <v>1631</v>
      </c>
      <c r="E1223" s="722" t="s">
        <v>732</v>
      </c>
      <c r="F1223" s="714" t="s">
        <v>705</v>
      </c>
      <c r="G1223" s="723" t="s">
        <v>1480</v>
      </c>
      <c r="H1223" s="714" t="s">
        <v>1630</v>
      </c>
      <c r="I1223" s="714" t="s">
        <v>402</v>
      </c>
      <c r="J1223" s="724">
        <v>30</v>
      </c>
      <c r="K1223" s="725">
        <v>11.576175776284728</v>
      </c>
      <c r="L1223" s="725">
        <v>1</v>
      </c>
      <c r="M1223" s="726">
        <f t="shared" si="38"/>
        <v>11.576175776284728</v>
      </c>
      <c r="N1223" s="727">
        <f t="shared" si="39"/>
        <v>0.38587252587615761</v>
      </c>
      <c r="O1223" s="714" t="s">
        <v>498</v>
      </c>
      <c r="P1223" s="721" t="s">
        <v>1599</v>
      </c>
      <c r="R1223" s="714">
        <v>48.9</v>
      </c>
      <c r="S1223" s="714">
        <v>10374</v>
      </c>
    </row>
    <row r="1224" spans="1:19">
      <c r="A1224" s="721" t="s">
        <v>551</v>
      </c>
      <c r="B1224" s="714">
        <v>2008</v>
      </c>
      <c r="D1224" s="722" t="s">
        <v>551</v>
      </c>
      <c r="E1224" s="722" t="s">
        <v>1489</v>
      </c>
      <c r="F1224" s="714" t="s">
        <v>705</v>
      </c>
      <c r="G1224" s="723" t="s">
        <v>1480</v>
      </c>
      <c r="H1224" s="714" t="s">
        <v>1630</v>
      </c>
      <c r="I1224" s="714" t="s">
        <v>1484</v>
      </c>
      <c r="J1224" s="724">
        <v>30</v>
      </c>
      <c r="K1224" s="725">
        <v>12.366079535137096</v>
      </c>
      <c r="L1224" s="725">
        <v>1</v>
      </c>
      <c r="M1224" s="726">
        <f t="shared" si="38"/>
        <v>12.366079535137096</v>
      </c>
      <c r="N1224" s="727">
        <f t="shared" si="39"/>
        <v>0.41220265117123656</v>
      </c>
      <c r="O1224" s="714" t="s">
        <v>498</v>
      </c>
      <c r="P1224" s="721" t="s">
        <v>1599</v>
      </c>
      <c r="R1224" s="714">
        <v>48.9</v>
      </c>
      <c r="S1224" s="714">
        <v>10374</v>
      </c>
    </row>
    <row r="1225" spans="1:19">
      <c r="A1225" s="721" t="s">
        <v>551</v>
      </c>
      <c r="B1225" s="714">
        <v>2008</v>
      </c>
      <c r="D1225" s="722" t="s">
        <v>1631</v>
      </c>
      <c r="E1225" s="722" t="s">
        <v>732</v>
      </c>
      <c r="F1225" s="714" t="s">
        <v>705</v>
      </c>
      <c r="G1225" s="723" t="s">
        <v>1480</v>
      </c>
      <c r="H1225" s="714" t="s">
        <v>1630</v>
      </c>
      <c r="I1225" s="714" t="s">
        <v>402</v>
      </c>
      <c r="J1225" s="724">
        <v>30</v>
      </c>
      <c r="K1225" s="725">
        <v>11.258398402033775</v>
      </c>
      <c r="L1225" s="725">
        <v>1</v>
      </c>
      <c r="M1225" s="726">
        <f t="shared" si="38"/>
        <v>11.258398402033775</v>
      </c>
      <c r="N1225" s="727">
        <f t="shared" si="39"/>
        <v>0.37527994673445914</v>
      </c>
      <c r="O1225" s="714" t="s">
        <v>498</v>
      </c>
      <c r="P1225" s="721" t="s">
        <v>1599</v>
      </c>
      <c r="R1225" s="714">
        <v>48.9</v>
      </c>
      <c r="S1225" s="714">
        <v>10374</v>
      </c>
    </row>
    <row r="1226" spans="1:19">
      <c r="A1226" s="721" t="s">
        <v>551</v>
      </c>
      <c r="B1226" s="714">
        <v>2008</v>
      </c>
      <c r="D1226" s="722" t="s">
        <v>1631</v>
      </c>
      <c r="E1226" s="722" t="s">
        <v>732</v>
      </c>
      <c r="F1226" s="714" t="s">
        <v>705</v>
      </c>
      <c r="G1226" s="723" t="s">
        <v>1480</v>
      </c>
      <c r="H1226" s="714" t="s">
        <v>1630</v>
      </c>
      <c r="I1226" s="714" t="s">
        <v>402</v>
      </c>
      <c r="J1226" s="724">
        <v>30</v>
      </c>
      <c r="K1226" s="725">
        <v>10.341383693481024</v>
      </c>
      <c r="L1226" s="725">
        <v>1</v>
      </c>
      <c r="M1226" s="726">
        <f t="shared" si="38"/>
        <v>10.341383693481024</v>
      </c>
      <c r="N1226" s="727">
        <f t="shared" si="39"/>
        <v>0.34471278978270081</v>
      </c>
      <c r="O1226" s="714" t="s">
        <v>498</v>
      </c>
      <c r="P1226" s="721" t="s">
        <v>1599</v>
      </c>
      <c r="R1226" s="714">
        <v>48.9</v>
      </c>
      <c r="S1226" s="714">
        <v>10374</v>
      </c>
    </row>
    <row r="1227" spans="1:19">
      <c r="A1227" s="721" t="s">
        <v>551</v>
      </c>
      <c r="B1227" s="714">
        <v>2008</v>
      </c>
      <c r="D1227" s="722" t="s">
        <v>1633</v>
      </c>
      <c r="E1227" s="722" t="s">
        <v>1496</v>
      </c>
      <c r="F1227" s="714" t="s">
        <v>705</v>
      </c>
      <c r="G1227" s="723" t="s">
        <v>1480</v>
      </c>
      <c r="H1227" s="714" t="s">
        <v>1630</v>
      </c>
      <c r="I1227" s="714" t="s">
        <v>1484</v>
      </c>
      <c r="J1227" s="724">
        <v>30</v>
      </c>
      <c r="K1227" s="725">
        <v>7.9807517704739412</v>
      </c>
      <c r="L1227" s="725">
        <v>1</v>
      </c>
      <c r="M1227" s="726">
        <f t="shared" si="38"/>
        <v>7.9807517704739412</v>
      </c>
      <c r="N1227" s="727">
        <f t="shared" si="39"/>
        <v>0.26602505901579804</v>
      </c>
      <c r="O1227" s="714" t="s">
        <v>498</v>
      </c>
      <c r="P1227" s="721" t="s">
        <v>1599</v>
      </c>
      <c r="R1227" s="714">
        <v>48.9</v>
      </c>
      <c r="S1227" s="714">
        <v>10374</v>
      </c>
    </row>
    <row r="1228" spans="1:19">
      <c r="A1228" s="721" t="s">
        <v>551</v>
      </c>
      <c r="B1228" s="714">
        <v>2008</v>
      </c>
      <c r="D1228" s="722" t="s">
        <v>1634</v>
      </c>
      <c r="E1228" s="722" t="s">
        <v>1499</v>
      </c>
      <c r="F1228" s="714" t="s">
        <v>705</v>
      </c>
      <c r="G1228" s="723" t="s">
        <v>1480</v>
      </c>
      <c r="H1228" s="714" t="s">
        <v>1630</v>
      </c>
      <c r="I1228" s="714" t="s">
        <v>1484</v>
      </c>
      <c r="J1228" s="724">
        <v>20</v>
      </c>
      <c r="K1228" s="725">
        <v>10.828037043762484</v>
      </c>
      <c r="L1228" s="725">
        <v>1</v>
      </c>
      <c r="M1228" s="726">
        <f t="shared" si="38"/>
        <v>10.828037043762484</v>
      </c>
      <c r="N1228" s="727">
        <f t="shared" si="39"/>
        <v>0.5414018521881242</v>
      </c>
      <c r="O1228" s="714" t="s">
        <v>498</v>
      </c>
      <c r="P1228" s="721" t="s">
        <v>1599</v>
      </c>
      <c r="R1228" s="714">
        <v>48.9</v>
      </c>
      <c r="S1228" s="714">
        <v>10374</v>
      </c>
    </row>
    <row r="1229" spans="1:19">
      <c r="A1229" s="721" t="s">
        <v>551</v>
      </c>
      <c r="B1229" s="714">
        <v>2008</v>
      </c>
      <c r="D1229" s="722" t="s">
        <v>551</v>
      </c>
      <c r="E1229" s="715" t="s">
        <v>1597</v>
      </c>
      <c r="F1229" s="714" t="s">
        <v>705</v>
      </c>
      <c r="G1229" s="723" t="s">
        <v>1480</v>
      </c>
      <c r="H1229" s="714" t="s">
        <v>1630</v>
      </c>
      <c r="I1229" s="714" t="s">
        <v>402</v>
      </c>
      <c r="J1229" s="724">
        <v>30</v>
      </c>
      <c r="K1229" s="725">
        <v>13.437443254040311</v>
      </c>
      <c r="L1229" s="725">
        <v>1</v>
      </c>
      <c r="M1229" s="726">
        <f t="shared" si="38"/>
        <v>13.437443254040311</v>
      </c>
      <c r="N1229" s="727">
        <f t="shared" si="39"/>
        <v>0.44791477513467703</v>
      </c>
      <c r="O1229" s="714" t="s">
        <v>498</v>
      </c>
      <c r="P1229" s="721" t="s">
        <v>1599</v>
      </c>
      <c r="R1229" s="714">
        <v>48.9</v>
      </c>
      <c r="S1229" s="714">
        <v>10374</v>
      </c>
    </row>
    <row r="1230" spans="1:19">
      <c r="A1230" s="721" t="s">
        <v>551</v>
      </c>
      <c r="B1230" s="714">
        <v>2008</v>
      </c>
      <c r="D1230" s="722" t="s">
        <v>551</v>
      </c>
      <c r="E1230" s="722" t="s">
        <v>1487</v>
      </c>
      <c r="F1230" s="714" t="s">
        <v>705</v>
      </c>
      <c r="G1230" s="723" t="s">
        <v>1480</v>
      </c>
      <c r="H1230" s="714" t="s">
        <v>1630</v>
      </c>
      <c r="I1230" s="714" t="s">
        <v>1484</v>
      </c>
      <c r="J1230" s="724">
        <v>28</v>
      </c>
      <c r="K1230" s="725">
        <v>12.45687307063737</v>
      </c>
      <c r="L1230" s="725">
        <v>1</v>
      </c>
      <c r="M1230" s="726">
        <f t="shared" si="38"/>
        <v>12.45687307063737</v>
      </c>
      <c r="N1230" s="727">
        <f t="shared" si="39"/>
        <v>0.44488832395133465</v>
      </c>
      <c r="O1230" s="714" t="s">
        <v>498</v>
      </c>
      <c r="P1230" s="721" t="s">
        <v>1599</v>
      </c>
      <c r="R1230" s="714">
        <v>48.9</v>
      </c>
      <c r="S1230" s="714">
        <v>10374</v>
      </c>
    </row>
    <row r="1231" spans="1:19">
      <c r="A1231" s="721" t="s">
        <v>551</v>
      </c>
      <c r="B1231" s="714">
        <v>2008</v>
      </c>
      <c r="D1231" s="722" t="s">
        <v>1631</v>
      </c>
      <c r="E1231" s="722" t="s">
        <v>732</v>
      </c>
      <c r="F1231" s="714" t="s">
        <v>705</v>
      </c>
      <c r="G1231" s="723" t="s">
        <v>1480</v>
      </c>
      <c r="H1231" s="714" t="s">
        <v>1630</v>
      </c>
      <c r="I1231" s="714" t="s">
        <v>402</v>
      </c>
      <c r="J1231" s="724">
        <v>30</v>
      </c>
      <c r="K1231" s="725">
        <v>14.145632830942436</v>
      </c>
      <c r="L1231" s="725">
        <v>1</v>
      </c>
      <c r="M1231" s="726">
        <f t="shared" si="38"/>
        <v>14.145632830942436</v>
      </c>
      <c r="N1231" s="727">
        <f t="shared" si="39"/>
        <v>0.47152109436474787</v>
      </c>
      <c r="O1231" s="714" t="s">
        <v>498</v>
      </c>
      <c r="P1231" s="721" t="s">
        <v>1599</v>
      </c>
      <c r="R1231" s="714">
        <v>48.9</v>
      </c>
      <c r="S1231" s="714">
        <v>10374</v>
      </c>
    </row>
    <row r="1232" spans="1:19">
      <c r="A1232" s="721" t="s">
        <v>551</v>
      </c>
      <c r="B1232" s="714">
        <v>2008</v>
      </c>
      <c r="D1232" s="722" t="s">
        <v>551</v>
      </c>
      <c r="E1232" s="722" t="s">
        <v>1496</v>
      </c>
      <c r="F1232" s="714" t="s">
        <v>705</v>
      </c>
      <c r="G1232" s="723" t="s">
        <v>1480</v>
      </c>
      <c r="H1232" s="714" t="s">
        <v>1630</v>
      </c>
      <c r="I1232" s="714" t="s">
        <v>1484</v>
      </c>
      <c r="J1232" s="724">
        <v>30</v>
      </c>
      <c r="K1232" s="725">
        <v>9.27001997457781</v>
      </c>
      <c r="L1232" s="725">
        <v>1</v>
      </c>
      <c r="M1232" s="726">
        <f t="shared" si="38"/>
        <v>9.27001997457781</v>
      </c>
      <c r="N1232" s="727">
        <f t="shared" si="39"/>
        <v>0.30900066581926033</v>
      </c>
      <c r="O1232" s="714" t="s">
        <v>498</v>
      </c>
      <c r="P1232" s="721" t="s">
        <v>1599</v>
      </c>
      <c r="R1232" s="714">
        <v>48.9</v>
      </c>
      <c r="S1232" s="714">
        <v>10374</v>
      </c>
    </row>
    <row r="1233" spans="1:19">
      <c r="A1233" s="721" t="s">
        <v>551</v>
      </c>
      <c r="B1233" s="714">
        <v>2008</v>
      </c>
      <c r="D1233" s="722" t="s">
        <v>551</v>
      </c>
      <c r="E1233" s="722" t="s">
        <v>1496</v>
      </c>
      <c r="F1233" s="714" t="s">
        <v>705</v>
      </c>
      <c r="G1233" s="723" t="s">
        <v>1480</v>
      </c>
      <c r="H1233" s="714" t="s">
        <v>1630</v>
      </c>
      <c r="I1233" s="714" t="s">
        <v>1484</v>
      </c>
      <c r="J1233" s="724">
        <v>30</v>
      </c>
      <c r="K1233" s="725">
        <v>9.5514799346286541</v>
      </c>
      <c r="L1233" s="725">
        <v>1</v>
      </c>
      <c r="M1233" s="726">
        <f t="shared" si="38"/>
        <v>9.5514799346286541</v>
      </c>
      <c r="N1233" s="727">
        <f t="shared" si="39"/>
        <v>0.31838266448762181</v>
      </c>
      <c r="O1233" s="714" t="s">
        <v>498</v>
      </c>
      <c r="P1233" s="721" t="s">
        <v>1599</v>
      </c>
      <c r="R1233" s="714">
        <v>48.9</v>
      </c>
      <c r="S1233" s="714">
        <v>10374</v>
      </c>
    </row>
    <row r="1234" spans="1:19">
      <c r="A1234" s="721" t="s">
        <v>551</v>
      </c>
      <c r="B1234" s="714">
        <v>2008</v>
      </c>
      <c r="D1234" s="722" t="s">
        <v>1635</v>
      </c>
      <c r="E1234" s="722" t="s">
        <v>1496</v>
      </c>
      <c r="F1234" s="714" t="s">
        <v>705</v>
      </c>
      <c r="G1234" s="723" t="s">
        <v>1480</v>
      </c>
      <c r="H1234" s="714" t="s">
        <v>1630</v>
      </c>
      <c r="I1234" s="714" t="s">
        <v>1484</v>
      </c>
      <c r="J1234" s="724">
        <v>30</v>
      </c>
      <c r="K1234" s="725">
        <v>9.4062102778282171</v>
      </c>
      <c r="L1234" s="725">
        <v>1</v>
      </c>
      <c r="M1234" s="726">
        <f t="shared" si="38"/>
        <v>9.4062102778282171</v>
      </c>
      <c r="N1234" s="727">
        <f t="shared" si="39"/>
        <v>0.31354034259427388</v>
      </c>
      <c r="O1234" s="714" t="s">
        <v>498</v>
      </c>
      <c r="P1234" s="721" t="s">
        <v>1599</v>
      </c>
      <c r="R1234" s="714">
        <v>48.9</v>
      </c>
      <c r="S1234" s="714">
        <v>10374</v>
      </c>
    </row>
    <row r="1235" spans="1:19">
      <c r="A1235" s="721" t="s">
        <v>551</v>
      </c>
      <c r="B1235" s="714">
        <v>2008</v>
      </c>
      <c r="D1235" s="722" t="s">
        <v>1631</v>
      </c>
      <c r="E1235" s="722" t="s">
        <v>732</v>
      </c>
      <c r="F1235" s="714" t="s">
        <v>705</v>
      </c>
      <c r="G1235" s="723" t="s">
        <v>1480</v>
      </c>
      <c r="H1235" s="714" t="s">
        <v>1630</v>
      </c>
      <c r="I1235" s="714" t="s">
        <v>402</v>
      </c>
      <c r="J1235" s="724">
        <v>30</v>
      </c>
      <c r="K1235" s="725">
        <v>11.185763573633556</v>
      </c>
      <c r="L1235" s="725">
        <v>1</v>
      </c>
      <c r="M1235" s="726">
        <f t="shared" si="38"/>
        <v>11.185763573633556</v>
      </c>
      <c r="N1235" s="727">
        <f t="shared" si="39"/>
        <v>0.3728587857877852</v>
      </c>
      <c r="O1235" s="714" t="s">
        <v>498</v>
      </c>
      <c r="P1235" s="721" t="s">
        <v>1599</v>
      </c>
      <c r="R1235" s="714">
        <v>48.9</v>
      </c>
      <c r="S1235" s="714">
        <v>10374</v>
      </c>
    </row>
    <row r="1236" spans="1:19">
      <c r="A1236" s="721" t="s">
        <v>551</v>
      </c>
      <c r="B1236" s="714">
        <v>2008</v>
      </c>
      <c r="D1236" s="722" t="s">
        <v>551</v>
      </c>
      <c r="E1236" s="722" t="s">
        <v>1526</v>
      </c>
      <c r="F1236" s="714" t="s">
        <v>705</v>
      </c>
      <c r="G1236" s="723" t="s">
        <v>1480</v>
      </c>
      <c r="H1236" s="714" t="s">
        <v>1630</v>
      </c>
      <c r="I1236" s="714" t="s">
        <v>1484</v>
      </c>
      <c r="J1236" s="724">
        <v>30</v>
      </c>
      <c r="K1236" s="725">
        <v>6.9547848193208637</v>
      </c>
      <c r="L1236" s="725">
        <v>1</v>
      </c>
      <c r="M1236" s="726">
        <f t="shared" si="38"/>
        <v>6.9547848193208637</v>
      </c>
      <c r="N1236" s="727">
        <f t="shared" si="39"/>
        <v>0.23182616064402878</v>
      </c>
      <c r="O1236" s="714" t="s">
        <v>498</v>
      </c>
      <c r="P1236" s="721" t="s">
        <v>1599</v>
      </c>
      <c r="R1236" s="714">
        <v>48.9</v>
      </c>
      <c r="S1236" s="714">
        <v>10374</v>
      </c>
    </row>
    <row r="1237" spans="1:19">
      <c r="A1237" s="721" t="s">
        <v>551</v>
      </c>
      <c r="B1237" s="714">
        <v>2008</v>
      </c>
      <c r="D1237" s="722" t="s">
        <v>1631</v>
      </c>
      <c r="E1237" s="722" t="s">
        <v>732</v>
      </c>
      <c r="F1237" s="714" t="s">
        <v>705</v>
      </c>
      <c r="G1237" s="723" t="s">
        <v>1480</v>
      </c>
      <c r="H1237" s="714" t="s">
        <v>1630</v>
      </c>
      <c r="I1237" s="714" t="s">
        <v>402</v>
      </c>
      <c r="J1237" s="724">
        <v>30</v>
      </c>
      <c r="K1237" s="725">
        <v>17.541311058652621</v>
      </c>
      <c r="L1237" s="725">
        <v>1</v>
      </c>
      <c r="M1237" s="726">
        <f t="shared" si="38"/>
        <v>17.541311058652621</v>
      </c>
      <c r="N1237" s="727">
        <f t="shared" si="39"/>
        <v>0.58471036862175407</v>
      </c>
      <c r="O1237" s="714" t="s">
        <v>498</v>
      </c>
      <c r="P1237" s="721" t="s">
        <v>1599</v>
      </c>
      <c r="R1237" s="714">
        <v>48.9</v>
      </c>
      <c r="S1237" s="714">
        <v>10374</v>
      </c>
    </row>
    <row r="1238" spans="1:19">
      <c r="A1238" s="721" t="s">
        <v>551</v>
      </c>
      <c r="B1238" s="714">
        <v>2008</v>
      </c>
      <c r="D1238" s="722" t="s">
        <v>1631</v>
      </c>
      <c r="E1238" s="722" t="s">
        <v>732</v>
      </c>
      <c r="F1238" s="714" t="s">
        <v>705</v>
      </c>
      <c r="G1238" s="723" t="s">
        <v>1480</v>
      </c>
      <c r="H1238" s="714" t="s">
        <v>1630</v>
      </c>
      <c r="I1238" s="714" t="s">
        <v>402</v>
      </c>
      <c r="J1238" s="724">
        <v>30</v>
      </c>
      <c r="K1238" s="725">
        <v>19.71672416923915</v>
      </c>
      <c r="L1238" s="725">
        <v>1</v>
      </c>
      <c r="M1238" s="726">
        <f t="shared" si="38"/>
        <v>19.71672416923915</v>
      </c>
      <c r="N1238" s="727">
        <f t="shared" si="39"/>
        <v>0.65722413897463838</v>
      </c>
      <c r="O1238" s="714" t="s">
        <v>498</v>
      </c>
      <c r="P1238" s="721" t="s">
        <v>1599</v>
      </c>
      <c r="R1238" s="714">
        <v>48.9</v>
      </c>
      <c r="S1238" s="714">
        <v>10374</v>
      </c>
    </row>
    <row r="1239" spans="1:19">
      <c r="A1239" s="721" t="s">
        <v>551</v>
      </c>
      <c r="B1239" s="714">
        <v>2008</v>
      </c>
      <c r="D1239" s="722" t="s">
        <v>551</v>
      </c>
      <c r="E1239" s="722" t="s">
        <v>1496</v>
      </c>
      <c r="F1239" s="714" t="s">
        <v>705</v>
      </c>
      <c r="G1239" s="723" t="s">
        <v>1480</v>
      </c>
      <c r="H1239" s="714" t="s">
        <v>1630</v>
      </c>
      <c r="I1239" s="714" t="s">
        <v>1484</v>
      </c>
      <c r="J1239" s="724">
        <v>30</v>
      </c>
      <c r="K1239" s="725">
        <v>7.8445614672235333</v>
      </c>
      <c r="L1239" s="725">
        <v>1</v>
      </c>
      <c r="M1239" s="726">
        <f t="shared" si="38"/>
        <v>7.8445614672235333</v>
      </c>
      <c r="N1239" s="727">
        <f t="shared" si="39"/>
        <v>0.26148538224078444</v>
      </c>
      <c r="O1239" s="714" t="s">
        <v>498</v>
      </c>
      <c r="P1239" s="721" t="s">
        <v>1599</v>
      </c>
      <c r="R1239" s="714">
        <v>48.9</v>
      </c>
      <c r="S1239" s="714">
        <v>10374</v>
      </c>
    </row>
    <row r="1240" spans="1:19">
      <c r="A1240" s="721" t="s">
        <v>551</v>
      </c>
      <c r="B1240" s="714">
        <v>2008</v>
      </c>
      <c r="D1240" s="722" t="s">
        <v>1632</v>
      </c>
      <c r="E1240" s="722" t="s">
        <v>1636</v>
      </c>
      <c r="F1240" s="714" t="s">
        <v>705</v>
      </c>
      <c r="G1240" s="723" t="s">
        <v>1480</v>
      </c>
      <c r="H1240" s="714" t="s">
        <v>1630</v>
      </c>
      <c r="I1240" s="714" t="s">
        <v>1484</v>
      </c>
      <c r="J1240" s="724">
        <v>30</v>
      </c>
      <c r="K1240" s="725">
        <v>12.887234428908661</v>
      </c>
      <c r="L1240" s="725">
        <v>1</v>
      </c>
      <c r="M1240" s="726">
        <f t="shared" si="38"/>
        <v>12.887234428908661</v>
      </c>
      <c r="N1240" s="727">
        <f t="shared" si="39"/>
        <v>0.42957448096362205</v>
      </c>
      <c r="O1240" s="714" t="s">
        <v>498</v>
      </c>
      <c r="P1240" s="721" t="s">
        <v>1599</v>
      </c>
      <c r="R1240" s="714">
        <v>48.9</v>
      </c>
      <c r="S1240" s="714">
        <v>10374</v>
      </c>
    </row>
    <row r="1241" spans="1:19">
      <c r="A1241" s="721" t="s">
        <v>551</v>
      </c>
      <c r="B1241" s="714">
        <v>2008</v>
      </c>
      <c r="D1241" s="722" t="s">
        <v>1637</v>
      </c>
      <c r="E1241" s="715" t="s">
        <v>1518</v>
      </c>
      <c r="F1241" s="714" t="s">
        <v>705</v>
      </c>
      <c r="G1241" s="723" t="s">
        <v>1480</v>
      </c>
      <c r="H1241" s="714" t="s">
        <v>1630</v>
      </c>
      <c r="I1241" s="714" t="s">
        <v>1484</v>
      </c>
      <c r="J1241" s="724">
        <v>30</v>
      </c>
      <c r="K1241" s="725">
        <v>16.025059015798075</v>
      </c>
      <c r="L1241" s="725">
        <v>1</v>
      </c>
      <c r="M1241" s="726">
        <f t="shared" si="38"/>
        <v>16.025059015798075</v>
      </c>
      <c r="N1241" s="727">
        <f t="shared" si="39"/>
        <v>0.53416863385993585</v>
      </c>
      <c r="O1241" s="714" t="s">
        <v>498</v>
      </c>
      <c r="P1241" s="721" t="s">
        <v>1599</v>
      </c>
      <c r="R1241" s="714">
        <v>48.9</v>
      </c>
      <c r="S1241" s="714">
        <v>10374</v>
      </c>
    </row>
    <row r="1242" spans="1:19">
      <c r="A1242" s="721" t="s">
        <v>551</v>
      </c>
      <c r="B1242" s="714">
        <v>2008</v>
      </c>
      <c r="D1242" s="722" t="s">
        <v>1631</v>
      </c>
      <c r="E1242" s="722" t="s">
        <v>732</v>
      </c>
      <c r="F1242" s="714" t="s">
        <v>705</v>
      </c>
      <c r="G1242" s="723" t="s">
        <v>1480</v>
      </c>
      <c r="H1242" s="714" t="s">
        <v>1630</v>
      </c>
      <c r="I1242" s="714" t="s">
        <v>402</v>
      </c>
      <c r="J1242" s="724">
        <v>30</v>
      </c>
      <c r="K1242" s="725">
        <v>10.372253495551115</v>
      </c>
      <c r="L1242" s="725">
        <v>1</v>
      </c>
      <c r="M1242" s="726">
        <f t="shared" si="38"/>
        <v>10.372253495551115</v>
      </c>
      <c r="N1242" s="727">
        <f t="shared" si="39"/>
        <v>0.34574178318503718</v>
      </c>
      <c r="O1242" s="714" t="s">
        <v>498</v>
      </c>
      <c r="P1242" s="721" t="s">
        <v>1599</v>
      </c>
      <c r="R1242" s="714">
        <v>48.9</v>
      </c>
      <c r="S1242" s="714">
        <v>10374</v>
      </c>
    </row>
    <row r="1243" spans="1:19">
      <c r="A1243" s="721" t="s">
        <v>551</v>
      </c>
      <c r="B1243" s="714">
        <v>2008</v>
      </c>
      <c r="D1243" s="722" t="s">
        <v>551</v>
      </c>
      <c r="E1243" s="722" t="s">
        <v>1638</v>
      </c>
      <c r="F1243" s="714" t="s">
        <v>705</v>
      </c>
      <c r="G1243" s="723" t="s">
        <v>1480</v>
      </c>
      <c r="H1243" s="714" t="s">
        <v>1630</v>
      </c>
      <c r="I1243" s="714" t="s">
        <v>1484</v>
      </c>
      <c r="J1243" s="724">
        <v>30</v>
      </c>
      <c r="K1243" s="725">
        <v>19.71672416923915</v>
      </c>
      <c r="L1243" s="725">
        <v>1</v>
      </c>
      <c r="M1243" s="726">
        <f t="shared" si="38"/>
        <v>19.71672416923915</v>
      </c>
      <c r="N1243" s="727">
        <f t="shared" si="39"/>
        <v>0.65722413897463838</v>
      </c>
      <c r="O1243" s="714" t="s">
        <v>498</v>
      </c>
      <c r="P1243" s="721" t="s">
        <v>1599</v>
      </c>
      <c r="R1243" s="714">
        <v>48.9</v>
      </c>
      <c r="S1243" s="714">
        <v>10374</v>
      </c>
    </row>
    <row r="1244" spans="1:19">
      <c r="A1244" s="721" t="s">
        <v>551</v>
      </c>
      <c r="B1244" s="714">
        <v>2008</v>
      </c>
      <c r="D1244" s="722" t="s">
        <v>1631</v>
      </c>
      <c r="E1244" s="722" t="s">
        <v>732</v>
      </c>
      <c r="F1244" s="714" t="s">
        <v>705</v>
      </c>
      <c r="G1244" s="723" t="s">
        <v>1480</v>
      </c>
      <c r="H1244" s="714" t="s">
        <v>1630</v>
      </c>
      <c r="I1244" s="714" t="s">
        <v>402</v>
      </c>
      <c r="J1244" s="724">
        <v>30</v>
      </c>
      <c r="K1244" s="725">
        <v>17.541311058652621</v>
      </c>
      <c r="L1244" s="725">
        <v>1</v>
      </c>
      <c r="M1244" s="726">
        <f t="shared" si="38"/>
        <v>17.541311058652621</v>
      </c>
      <c r="N1244" s="727">
        <f t="shared" si="39"/>
        <v>0.58471036862175407</v>
      </c>
      <c r="O1244" s="714" t="s">
        <v>498</v>
      </c>
      <c r="P1244" s="721" t="s">
        <v>1599</v>
      </c>
      <c r="R1244" s="714">
        <v>48.9</v>
      </c>
      <c r="S1244" s="714">
        <v>10374</v>
      </c>
    </row>
    <row r="1245" spans="1:19">
      <c r="A1245" s="721" t="s">
        <v>551</v>
      </c>
      <c r="B1245" s="714">
        <v>2008</v>
      </c>
      <c r="D1245" s="722" t="s">
        <v>1631</v>
      </c>
      <c r="E1245" s="722" t="s">
        <v>732</v>
      </c>
      <c r="F1245" s="714" t="s">
        <v>705</v>
      </c>
      <c r="G1245" s="723" t="s">
        <v>1480</v>
      </c>
      <c r="H1245" s="714" t="s">
        <v>1630</v>
      </c>
      <c r="I1245" s="714" t="s">
        <v>402</v>
      </c>
      <c r="J1245" s="724">
        <v>30</v>
      </c>
      <c r="K1245" s="725">
        <v>17.541311058652621</v>
      </c>
      <c r="L1245" s="725">
        <v>1</v>
      </c>
      <c r="M1245" s="726">
        <f t="shared" si="38"/>
        <v>17.541311058652621</v>
      </c>
      <c r="N1245" s="727">
        <f t="shared" si="39"/>
        <v>0.58471036862175407</v>
      </c>
      <c r="O1245" s="714" t="s">
        <v>498</v>
      </c>
      <c r="P1245" s="721" t="s">
        <v>1599</v>
      </c>
      <c r="R1245" s="714">
        <v>48.9</v>
      </c>
      <c r="S1245" s="714">
        <v>10374</v>
      </c>
    </row>
    <row r="1246" spans="1:19">
      <c r="A1246" s="721" t="s">
        <v>551</v>
      </c>
      <c r="B1246" s="714">
        <v>2008</v>
      </c>
      <c r="D1246" s="722" t="s">
        <v>1631</v>
      </c>
      <c r="E1246" s="722" t="s">
        <v>732</v>
      </c>
      <c r="F1246" s="714" t="s">
        <v>705</v>
      </c>
      <c r="G1246" s="723" t="s">
        <v>1480</v>
      </c>
      <c r="H1246" s="714" t="s">
        <v>1630</v>
      </c>
      <c r="I1246" s="714" t="s">
        <v>402</v>
      </c>
      <c r="J1246" s="724">
        <v>30</v>
      </c>
      <c r="K1246" s="725">
        <v>11.193027056473579</v>
      </c>
      <c r="L1246" s="725">
        <v>1</v>
      </c>
      <c r="M1246" s="726">
        <f t="shared" si="38"/>
        <v>11.193027056473579</v>
      </c>
      <c r="N1246" s="727">
        <f t="shared" si="39"/>
        <v>0.3731009018824526</v>
      </c>
      <c r="O1246" s="714" t="s">
        <v>498</v>
      </c>
      <c r="P1246" s="721" t="s">
        <v>1599</v>
      </c>
      <c r="R1246" s="714">
        <v>48.9</v>
      </c>
      <c r="S1246" s="714">
        <v>10374</v>
      </c>
    </row>
    <row r="1247" spans="1:19">
      <c r="A1247" s="721" t="s">
        <v>1639</v>
      </c>
      <c r="B1247" s="714">
        <v>2008</v>
      </c>
      <c r="D1247" s="722" t="s">
        <v>574</v>
      </c>
      <c r="E1247" s="722" t="s">
        <v>577</v>
      </c>
      <c r="F1247" s="714" t="s">
        <v>705</v>
      </c>
      <c r="G1247" s="723" t="s">
        <v>1480</v>
      </c>
      <c r="H1247" s="714" t="s">
        <v>1588</v>
      </c>
      <c r="I1247" s="714" t="s">
        <v>402</v>
      </c>
      <c r="J1247" s="724">
        <v>28</v>
      </c>
      <c r="K1247" s="725">
        <v>16.642455057199925</v>
      </c>
      <c r="L1247" s="725">
        <v>1</v>
      </c>
      <c r="M1247" s="726">
        <f t="shared" si="38"/>
        <v>16.642455057199925</v>
      </c>
      <c r="N1247" s="727">
        <f t="shared" si="39"/>
        <v>0.5943733948999973</v>
      </c>
      <c r="O1247" s="714" t="s">
        <v>498</v>
      </c>
      <c r="P1247" s="721" t="s">
        <v>1514</v>
      </c>
      <c r="R1247" s="714">
        <v>48.9</v>
      </c>
      <c r="S1247" s="714">
        <v>10374</v>
      </c>
    </row>
    <row r="1248" spans="1:19">
      <c r="A1248" s="721" t="s">
        <v>1639</v>
      </c>
      <c r="B1248" s="714">
        <v>2008</v>
      </c>
      <c r="D1248" s="722" t="s">
        <v>574</v>
      </c>
      <c r="E1248" s="722" t="s">
        <v>577</v>
      </c>
      <c r="F1248" s="714" t="s">
        <v>705</v>
      </c>
      <c r="G1248" s="723" t="s">
        <v>1480</v>
      </c>
      <c r="H1248" s="714" t="s">
        <v>1588</v>
      </c>
      <c r="I1248" s="714" t="s">
        <v>402</v>
      </c>
      <c r="J1248" s="724">
        <v>28</v>
      </c>
      <c r="K1248" s="725">
        <v>12.614853822407843</v>
      </c>
      <c r="L1248" s="725">
        <v>1</v>
      </c>
      <c r="M1248" s="726">
        <f t="shared" si="38"/>
        <v>12.614853822407843</v>
      </c>
      <c r="N1248" s="727">
        <f t="shared" si="39"/>
        <v>0.45053049365742298</v>
      </c>
      <c r="O1248" s="714" t="s">
        <v>498</v>
      </c>
      <c r="P1248" s="721" t="s">
        <v>1514</v>
      </c>
      <c r="R1248" s="714">
        <v>48.9</v>
      </c>
      <c r="S1248" s="714">
        <v>10374</v>
      </c>
    </row>
    <row r="1249" spans="1:19">
      <c r="A1249" s="721" t="s">
        <v>1639</v>
      </c>
      <c r="B1249" s="714">
        <v>2008</v>
      </c>
      <c r="D1249" s="722" t="s">
        <v>574</v>
      </c>
      <c r="E1249" s="722" t="s">
        <v>577</v>
      </c>
      <c r="F1249" s="714" t="s">
        <v>705</v>
      </c>
      <c r="G1249" s="723" t="s">
        <v>1480</v>
      </c>
      <c r="H1249" s="714" t="s">
        <v>1588</v>
      </c>
      <c r="I1249" s="714" t="s">
        <v>402</v>
      </c>
      <c r="J1249" s="724">
        <v>28</v>
      </c>
      <c r="K1249" s="725">
        <v>17.041946613401123</v>
      </c>
      <c r="L1249" s="725">
        <v>1</v>
      </c>
      <c r="M1249" s="726">
        <f t="shared" si="38"/>
        <v>17.041946613401123</v>
      </c>
      <c r="N1249" s="727">
        <f t="shared" si="39"/>
        <v>0.60864095047861155</v>
      </c>
      <c r="O1249" s="714" t="s">
        <v>498</v>
      </c>
      <c r="P1249" s="721" t="s">
        <v>1514</v>
      </c>
      <c r="R1249" s="714">
        <v>48.9</v>
      </c>
      <c r="S1249" s="714">
        <v>10374</v>
      </c>
    </row>
    <row r="1250" spans="1:19">
      <c r="A1250" s="721" t="s">
        <v>1639</v>
      </c>
      <c r="B1250" s="714">
        <v>2008</v>
      </c>
      <c r="D1250" s="722" t="s">
        <v>574</v>
      </c>
      <c r="E1250" s="722" t="s">
        <v>577</v>
      </c>
      <c r="F1250" s="714" t="s">
        <v>705</v>
      </c>
      <c r="G1250" s="723" t="s">
        <v>1480</v>
      </c>
      <c r="H1250" s="714" t="s">
        <v>1588</v>
      </c>
      <c r="I1250" s="714" t="s">
        <v>402</v>
      </c>
      <c r="J1250" s="724">
        <v>28</v>
      </c>
      <c r="K1250" s="725">
        <v>15.643726166696929</v>
      </c>
      <c r="L1250" s="725">
        <v>1</v>
      </c>
      <c r="M1250" s="726">
        <f t="shared" si="38"/>
        <v>15.643726166696929</v>
      </c>
      <c r="N1250" s="727">
        <f t="shared" si="39"/>
        <v>0.55870450595346177</v>
      </c>
      <c r="O1250" s="714" t="s">
        <v>498</v>
      </c>
      <c r="P1250" s="721" t="s">
        <v>1514</v>
      </c>
      <c r="R1250" s="714">
        <v>48.9</v>
      </c>
      <c r="S1250" s="714">
        <v>10374</v>
      </c>
    </row>
    <row r="1251" spans="1:19">
      <c r="A1251" s="721" t="s">
        <v>1639</v>
      </c>
      <c r="B1251" s="714">
        <v>2008</v>
      </c>
      <c r="D1251" s="722" t="s">
        <v>574</v>
      </c>
      <c r="E1251" s="722" t="s">
        <v>577</v>
      </c>
      <c r="F1251" s="714" t="s">
        <v>705</v>
      </c>
      <c r="G1251" s="723" t="s">
        <v>1480</v>
      </c>
      <c r="H1251" s="714" t="s">
        <v>1588</v>
      </c>
      <c r="I1251" s="714" t="s">
        <v>402</v>
      </c>
      <c r="J1251" s="724">
        <v>28</v>
      </c>
      <c r="K1251" s="725">
        <v>16.814962774650443</v>
      </c>
      <c r="L1251" s="725">
        <v>1</v>
      </c>
      <c r="M1251" s="726">
        <f t="shared" si="38"/>
        <v>16.814962774650443</v>
      </c>
      <c r="N1251" s="727">
        <f t="shared" si="39"/>
        <v>0.60053438480894439</v>
      </c>
      <c r="O1251" s="714" t="s">
        <v>498</v>
      </c>
      <c r="P1251" s="721" t="s">
        <v>1514</v>
      </c>
      <c r="R1251" s="714">
        <v>48.9</v>
      </c>
      <c r="S1251" s="714">
        <v>10374</v>
      </c>
    </row>
    <row r="1252" spans="1:19">
      <c r="A1252" s="721" t="s">
        <v>1639</v>
      </c>
      <c r="B1252" s="714">
        <v>2008</v>
      </c>
      <c r="D1252" s="722" t="s">
        <v>574</v>
      </c>
      <c r="E1252" s="722" t="s">
        <v>577</v>
      </c>
      <c r="F1252" s="714" t="s">
        <v>705</v>
      </c>
      <c r="G1252" s="723" t="s">
        <v>1480</v>
      </c>
      <c r="H1252" s="714" t="s">
        <v>1588</v>
      </c>
      <c r="I1252" s="714" t="s">
        <v>402</v>
      </c>
      <c r="J1252" s="724">
        <v>28</v>
      </c>
      <c r="K1252" s="725">
        <v>15.798075177047393</v>
      </c>
      <c r="L1252" s="725">
        <v>1</v>
      </c>
      <c r="M1252" s="726">
        <f t="shared" si="38"/>
        <v>15.798075177047393</v>
      </c>
      <c r="N1252" s="727">
        <f t="shared" si="39"/>
        <v>0.56421697060883547</v>
      </c>
      <c r="O1252" s="714" t="s">
        <v>498</v>
      </c>
      <c r="P1252" s="721" t="s">
        <v>1514</v>
      </c>
      <c r="R1252" s="714">
        <v>48.9</v>
      </c>
      <c r="S1252" s="714">
        <v>10374</v>
      </c>
    </row>
    <row r="1253" spans="1:19">
      <c r="A1253" s="721" t="s">
        <v>1639</v>
      </c>
      <c r="B1253" s="714">
        <v>2008</v>
      </c>
      <c r="D1253" s="722" t="s">
        <v>574</v>
      </c>
      <c r="E1253" s="722" t="s">
        <v>577</v>
      </c>
      <c r="F1253" s="714" t="s">
        <v>705</v>
      </c>
      <c r="G1253" s="723" t="s">
        <v>1480</v>
      </c>
      <c r="H1253" s="714" t="s">
        <v>1588</v>
      </c>
      <c r="I1253" s="714" t="s">
        <v>402</v>
      </c>
      <c r="J1253" s="724">
        <v>28</v>
      </c>
      <c r="K1253" s="725">
        <v>16.805883421100415</v>
      </c>
      <c r="L1253" s="725">
        <v>1</v>
      </c>
      <c r="M1253" s="726">
        <f t="shared" si="38"/>
        <v>16.805883421100415</v>
      </c>
      <c r="N1253" s="727">
        <f t="shared" si="39"/>
        <v>0.60021012218215763</v>
      </c>
      <c r="O1253" s="714" t="s">
        <v>498</v>
      </c>
      <c r="P1253" s="721" t="s">
        <v>1514</v>
      </c>
      <c r="R1253" s="714">
        <v>48.9</v>
      </c>
      <c r="S1253" s="714">
        <v>10374</v>
      </c>
    </row>
    <row r="1254" spans="1:19">
      <c r="A1254" s="721" t="s">
        <v>1639</v>
      </c>
      <c r="B1254" s="714">
        <v>2008</v>
      </c>
      <c r="D1254" s="722" t="s">
        <v>1640</v>
      </c>
      <c r="E1254" s="722" t="s">
        <v>1496</v>
      </c>
      <c r="F1254" s="714" t="s">
        <v>705</v>
      </c>
      <c r="G1254" s="723" t="s">
        <v>1480</v>
      </c>
      <c r="H1254" s="714" t="s">
        <v>1588</v>
      </c>
      <c r="I1254" s="714" t="s">
        <v>1484</v>
      </c>
      <c r="J1254" s="724">
        <v>30</v>
      </c>
      <c r="K1254" s="725">
        <v>10.168875976030506</v>
      </c>
      <c r="L1254" s="725">
        <v>1</v>
      </c>
      <c r="M1254" s="726">
        <f t="shared" si="38"/>
        <v>10.168875976030506</v>
      </c>
      <c r="N1254" s="727">
        <f t="shared" si="39"/>
        <v>0.33896253253435021</v>
      </c>
      <c r="O1254" s="714" t="s">
        <v>498</v>
      </c>
      <c r="P1254" s="721" t="s">
        <v>1514</v>
      </c>
      <c r="R1254" s="714">
        <v>48.9</v>
      </c>
      <c r="S1254" s="714">
        <v>10374</v>
      </c>
    </row>
    <row r="1255" spans="1:19">
      <c r="A1255" s="721" t="s">
        <v>1639</v>
      </c>
      <c r="B1255" s="714">
        <v>2008</v>
      </c>
      <c r="D1255" s="722" t="s">
        <v>574</v>
      </c>
      <c r="E1255" s="722" t="s">
        <v>577</v>
      </c>
      <c r="F1255" s="714" t="s">
        <v>705</v>
      </c>
      <c r="G1255" s="723" t="s">
        <v>1480</v>
      </c>
      <c r="H1255" s="714" t="s">
        <v>1588</v>
      </c>
      <c r="I1255" s="714" t="s">
        <v>402</v>
      </c>
      <c r="J1255" s="724">
        <v>28</v>
      </c>
      <c r="K1255" s="725">
        <v>15.607408752496822</v>
      </c>
      <c r="L1255" s="725">
        <v>1</v>
      </c>
      <c r="M1255" s="726">
        <f t="shared" si="38"/>
        <v>15.607408752496822</v>
      </c>
      <c r="N1255" s="727">
        <f t="shared" si="39"/>
        <v>0.55740745544631509</v>
      </c>
      <c r="O1255" s="714" t="s">
        <v>498</v>
      </c>
      <c r="P1255" s="721" t="s">
        <v>1514</v>
      </c>
      <c r="R1255" s="714">
        <v>48.9</v>
      </c>
      <c r="S1255" s="714">
        <v>10374</v>
      </c>
    </row>
    <row r="1256" spans="1:19">
      <c r="A1256" s="721" t="s">
        <v>1639</v>
      </c>
      <c r="B1256" s="714">
        <v>2008</v>
      </c>
      <c r="D1256" s="722" t="s">
        <v>574</v>
      </c>
      <c r="E1256" s="722" t="s">
        <v>577</v>
      </c>
      <c r="F1256" s="714" t="s">
        <v>705</v>
      </c>
      <c r="G1256" s="723" t="s">
        <v>1480</v>
      </c>
      <c r="H1256" s="714" t="s">
        <v>1588</v>
      </c>
      <c r="I1256" s="714" t="s">
        <v>402</v>
      </c>
      <c r="J1256" s="724">
        <v>28</v>
      </c>
      <c r="K1256" s="725">
        <v>19.58416560740875</v>
      </c>
      <c r="L1256" s="725">
        <v>1</v>
      </c>
      <c r="M1256" s="726">
        <f t="shared" si="38"/>
        <v>19.58416560740875</v>
      </c>
      <c r="N1256" s="727">
        <f t="shared" si="39"/>
        <v>0.69943448597888391</v>
      </c>
      <c r="O1256" s="714" t="s">
        <v>498</v>
      </c>
      <c r="P1256" s="721" t="s">
        <v>1514</v>
      </c>
      <c r="R1256" s="714">
        <v>48.9</v>
      </c>
      <c r="S1256" s="714">
        <v>10374</v>
      </c>
    </row>
    <row r="1257" spans="1:19">
      <c r="A1257" s="721" t="s">
        <v>1639</v>
      </c>
      <c r="B1257" s="714">
        <v>2008</v>
      </c>
      <c r="D1257" s="722" t="s">
        <v>574</v>
      </c>
      <c r="E1257" s="722" t="s">
        <v>577</v>
      </c>
      <c r="F1257" s="714" t="s">
        <v>705</v>
      </c>
      <c r="G1257" s="723" t="s">
        <v>1480</v>
      </c>
      <c r="H1257" s="714" t="s">
        <v>1588</v>
      </c>
      <c r="I1257" s="714" t="s">
        <v>402</v>
      </c>
      <c r="J1257" s="724">
        <v>98</v>
      </c>
      <c r="K1257" s="725">
        <v>44.988196840384958</v>
      </c>
      <c r="L1257" s="725">
        <v>1</v>
      </c>
      <c r="M1257" s="726">
        <f t="shared" si="38"/>
        <v>44.988196840384958</v>
      </c>
      <c r="N1257" s="727">
        <f t="shared" si="39"/>
        <v>0.45906323306515262</v>
      </c>
      <c r="O1257" s="714" t="s">
        <v>498</v>
      </c>
      <c r="P1257" s="721" t="s">
        <v>1514</v>
      </c>
      <c r="R1257" s="714">
        <v>48.9</v>
      </c>
      <c r="S1257" s="714">
        <v>10374</v>
      </c>
    </row>
    <row r="1258" spans="1:19">
      <c r="A1258" s="721" t="s">
        <v>1639</v>
      </c>
      <c r="B1258" s="714">
        <v>2008</v>
      </c>
      <c r="D1258" s="722" t="s">
        <v>574</v>
      </c>
      <c r="E1258" s="722" t="s">
        <v>577</v>
      </c>
      <c r="F1258" s="714" t="s">
        <v>705</v>
      </c>
      <c r="G1258" s="723" t="s">
        <v>1480</v>
      </c>
      <c r="H1258" s="714" t="s">
        <v>1588</v>
      </c>
      <c r="I1258" s="714" t="s">
        <v>402</v>
      </c>
      <c r="J1258" s="724">
        <v>98</v>
      </c>
      <c r="K1258" s="725">
        <v>57.998910477573993</v>
      </c>
      <c r="L1258" s="725">
        <v>1</v>
      </c>
      <c r="M1258" s="726">
        <f t="shared" si="38"/>
        <v>57.998910477573993</v>
      </c>
      <c r="N1258" s="727">
        <f t="shared" si="39"/>
        <v>0.591825617118102</v>
      </c>
      <c r="O1258" s="714" t="s">
        <v>498</v>
      </c>
      <c r="P1258" s="721" t="s">
        <v>1514</v>
      </c>
      <c r="R1258" s="714">
        <v>48.9</v>
      </c>
      <c r="S1258" s="714">
        <v>10374</v>
      </c>
    </row>
    <row r="1259" spans="1:19">
      <c r="A1259" s="721" t="s">
        <v>1639</v>
      </c>
      <c r="B1259" s="714">
        <v>2008</v>
      </c>
      <c r="D1259" s="722" t="s">
        <v>574</v>
      </c>
      <c r="E1259" s="722" t="s">
        <v>577</v>
      </c>
      <c r="F1259" s="714" t="s">
        <v>705</v>
      </c>
      <c r="G1259" s="723" t="s">
        <v>1480</v>
      </c>
      <c r="H1259" s="714" t="s">
        <v>1588</v>
      </c>
      <c r="I1259" s="714" t="s">
        <v>402</v>
      </c>
      <c r="J1259" s="724">
        <v>28</v>
      </c>
      <c r="K1259" s="725">
        <v>16.506264753949516</v>
      </c>
      <c r="L1259" s="725">
        <v>1</v>
      </c>
      <c r="M1259" s="726">
        <f t="shared" si="38"/>
        <v>16.506264753949516</v>
      </c>
      <c r="N1259" s="727">
        <f t="shared" si="39"/>
        <v>0.589509455498197</v>
      </c>
      <c r="O1259" s="714" t="s">
        <v>498</v>
      </c>
      <c r="P1259" s="721" t="s">
        <v>1514</v>
      </c>
      <c r="R1259" s="714">
        <v>48.9</v>
      </c>
      <c r="S1259" s="714">
        <v>10374</v>
      </c>
    </row>
    <row r="1260" spans="1:19">
      <c r="A1260" s="721" t="s">
        <v>1639</v>
      </c>
      <c r="B1260" s="714">
        <v>2008</v>
      </c>
      <c r="D1260" s="722" t="s">
        <v>574</v>
      </c>
      <c r="E1260" s="722" t="s">
        <v>577</v>
      </c>
      <c r="F1260" s="714" t="s">
        <v>705</v>
      </c>
      <c r="G1260" s="723" t="s">
        <v>1480</v>
      </c>
      <c r="H1260" s="714" t="s">
        <v>1588</v>
      </c>
      <c r="I1260" s="714" t="s">
        <v>402</v>
      </c>
      <c r="J1260" s="724">
        <v>98</v>
      </c>
      <c r="K1260" s="725">
        <v>39.658616306518972</v>
      </c>
      <c r="L1260" s="725">
        <v>1</v>
      </c>
      <c r="M1260" s="726">
        <f t="shared" si="38"/>
        <v>39.658616306518972</v>
      </c>
      <c r="N1260" s="727">
        <f t="shared" si="39"/>
        <v>0.40467975822978541</v>
      </c>
      <c r="O1260" s="714" t="s">
        <v>498</v>
      </c>
      <c r="P1260" s="721" t="s">
        <v>1514</v>
      </c>
      <c r="R1260" s="714">
        <v>48.9</v>
      </c>
      <c r="S1260" s="714">
        <v>10374</v>
      </c>
    </row>
    <row r="1261" spans="1:19">
      <c r="A1261" s="721" t="s">
        <v>1639</v>
      </c>
      <c r="B1261" s="714">
        <v>2008</v>
      </c>
      <c r="D1261" s="722" t="s">
        <v>574</v>
      </c>
      <c r="E1261" s="722" t="s">
        <v>577</v>
      </c>
      <c r="F1261" s="714" t="s">
        <v>705</v>
      </c>
      <c r="G1261" s="723" t="s">
        <v>1480</v>
      </c>
      <c r="H1261" s="714" t="s">
        <v>1588</v>
      </c>
      <c r="I1261" s="714" t="s">
        <v>402</v>
      </c>
      <c r="J1261" s="724">
        <v>98</v>
      </c>
      <c r="K1261" s="725">
        <v>69.073905937897223</v>
      </c>
      <c r="L1261" s="725">
        <v>1</v>
      </c>
      <c r="M1261" s="726">
        <f t="shared" si="38"/>
        <v>69.073905937897223</v>
      </c>
      <c r="N1261" s="727">
        <f t="shared" si="39"/>
        <v>0.70483577487650229</v>
      </c>
      <c r="O1261" s="714" t="s">
        <v>498</v>
      </c>
      <c r="P1261" s="721" t="s">
        <v>1514</v>
      </c>
      <c r="R1261" s="714">
        <v>48.9</v>
      </c>
      <c r="S1261" s="714">
        <v>10374</v>
      </c>
    </row>
    <row r="1262" spans="1:19">
      <c r="A1262" s="721" t="s">
        <v>1639</v>
      </c>
      <c r="B1262" s="714">
        <v>2008</v>
      </c>
      <c r="D1262" s="722" t="s">
        <v>1641</v>
      </c>
      <c r="E1262" s="722" t="s">
        <v>1496</v>
      </c>
      <c r="F1262" s="714" t="s">
        <v>705</v>
      </c>
      <c r="G1262" s="723" t="s">
        <v>1480</v>
      </c>
      <c r="H1262" s="714" t="s">
        <v>1588</v>
      </c>
      <c r="I1262" s="714" t="s">
        <v>1484</v>
      </c>
      <c r="J1262" s="724">
        <v>1</v>
      </c>
      <c r="K1262" s="725">
        <v>0.32685672780098052</v>
      </c>
      <c r="L1262" s="725">
        <v>1</v>
      </c>
      <c r="M1262" s="726">
        <f t="shared" si="38"/>
        <v>0.32685672780098052</v>
      </c>
      <c r="N1262" s="727">
        <f t="shared" si="39"/>
        <v>0.32685672780098052</v>
      </c>
      <c r="O1262" s="714" t="s">
        <v>498</v>
      </c>
      <c r="P1262" s="721" t="s">
        <v>1514</v>
      </c>
      <c r="R1262" s="714">
        <v>48.9</v>
      </c>
      <c r="S1262" s="714">
        <v>10374</v>
      </c>
    </row>
    <row r="1263" spans="1:19">
      <c r="A1263" s="721" t="s">
        <v>1639</v>
      </c>
      <c r="B1263" s="714">
        <v>2008</v>
      </c>
      <c r="D1263" s="722" t="s">
        <v>574</v>
      </c>
      <c r="E1263" s="722" t="s">
        <v>577</v>
      </c>
      <c r="F1263" s="714" t="s">
        <v>705</v>
      </c>
      <c r="G1263" s="723" t="s">
        <v>1480</v>
      </c>
      <c r="H1263" s="714" t="s">
        <v>1588</v>
      </c>
      <c r="I1263" s="714" t="s">
        <v>402</v>
      </c>
      <c r="J1263" s="724">
        <v>98</v>
      </c>
      <c r="K1263" s="725">
        <v>69.073905937897223</v>
      </c>
      <c r="L1263" s="725">
        <v>1</v>
      </c>
      <c r="M1263" s="726">
        <f t="shared" si="38"/>
        <v>69.073905937897223</v>
      </c>
      <c r="N1263" s="727">
        <f t="shared" si="39"/>
        <v>0.70483577487650229</v>
      </c>
      <c r="O1263" s="714" t="s">
        <v>498</v>
      </c>
      <c r="P1263" s="721" t="s">
        <v>1514</v>
      </c>
      <c r="R1263" s="714">
        <v>48.9</v>
      </c>
      <c r="S1263" s="714">
        <v>10374</v>
      </c>
    </row>
    <row r="1264" spans="1:19">
      <c r="A1264" s="721" t="s">
        <v>1639</v>
      </c>
      <c r="B1264" s="714">
        <v>2008</v>
      </c>
      <c r="D1264" s="722" t="s">
        <v>574</v>
      </c>
      <c r="E1264" s="722" t="s">
        <v>577</v>
      </c>
      <c r="F1264" s="714" t="s">
        <v>705</v>
      </c>
      <c r="G1264" s="723" t="s">
        <v>1480</v>
      </c>
      <c r="H1264" s="714" t="s">
        <v>1588</v>
      </c>
      <c r="I1264" s="714" t="s">
        <v>402</v>
      </c>
      <c r="J1264" s="724">
        <v>28</v>
      </c>
      <c r="K1264" s="725">
        <v>22.698383875068092</v>
      </c>
      <c r="L1264" s="725">
        <v>1</v>
      </c>
      <c r="M1264" s="726">
        <f t="shared" si="38"/>
        <v>22.698383875068092</v>
      </c>
      <c r="N1264" s="727">
        <f t="shared" si="39"/>
        <v>0.81065656696671762</v>
      </c>
      <c r="O1264" s="714" t="s">
        <v>498</v>
      </c>
      <c r="P1264" s="721" t="s">
        <v>1514</v>
      </c>
      <c r="R1264" s="714">
        <v>48.9</v>
      </c>
      <c r="S1264" s="714">
        <v>10374</v>
      </c>
    </row>
    <row r="1265" spans="1:19">
      <c r="A1265" s="721" t="s">
        <v>540</v>
      </c>
      <c r="B1265" s="714">
        <v>2008</v>
      </c>
      <c r="D1265" s="722" t="s">
        <v>540</v>
      </c>
      <c r="E1265" s="722" t="s">
        <v>1500</v>
      </c>
      <c r="F1265" s="714" t="s">
        <v>705</v>
      </c>
      <c r="G1265" s="723" t="s">
        <v>1480</v>
      </c>
      <c r="H1265" s="714" t="s">
        <v>1588</v>
      </c>
      <c r="I1265" s="714" t="s">
        <v>1484</v>
      </c>
      <c r="J1265" s="724">
        <v>10</v>
      </c>
      <c r="K1265" s="725">
        <v>9.0975122571272919</v>
      </c>
      <c r="L1265" s="725">
        <v>1</v>
      </c>
      <c r="M1265" s="726">
        <f t="shared" si="38"/>
        <v>9.0975122571272919</v>
      </c>
      <c r="N1265" s="727">
        <f t="shared" si="39"/>
        <v>0.90975122571272915</v>
      </c>
      <c r="O1265" s="714" t="s">
        <v>498</v>
      </c>
      <c r="P1265" s="721" t="s">
        <v>1642</v>
      </c>
      <c r="R1265" s="714">
        <v>48.9</v>
      </c>
      <c r="S1265" s="714">
        <v>10374</v>
      </c>
    </row>
    <row r="1266" spans="1:19">
      <c r="A1266" s="721" t="s">
        <v>540</v>
      </c>
      <c r="B1266" s="714">
        <v>2008</v>
      </c>
      <c r="D1266" s="722" t="s">
        <v>540</v>
      </c>
      <c r="E1266" s="722" t="s">
        <v>1617</v>
      </c>
      <c r="F1266" s="714" t="s">
        <v>705</v>
      </c>
      <c r="G1266" s="723" t="s">
        <v>1480</v>
      </c>
      <c r="H1266" s="714" t="s">
        <v>1588</v>
      </c>
      <c r="I1266" s="714" t="s">
        <v>1484</v>
      </c>
      <c r="J1266" s="724">
        <v>1</v>
      </c>
      <c r="K1266" s="725">
        <v>1.1530779008534591</v>
      </c>
      <c r="L1266" s="725">
        <v>1</v>
      </c>
      <c r="M1266" s="726">
        <f t="shared" si="38"/>
        <v>1.1530779008534591</v>
      </c>
      <c r="N1266" s="727">
        <f t="shared" si="39"/>
        <v>1.1530779008534591</v>
      </c>
      <c r="O1266" s="714" t="s">
        <v>498</v>
      </c>
      <c r="P1266" s="721" t="s">
        <v>1642</v>
      </c>
      <c r="R1266" s="714">
        <v>48.9</v>
      </c>
      <c r="S1266" s="714">
        <v>10374</v>
      </c>
    </row>
    <row r="1267" spans="1:19">
      <c r="A1267" s="721" t="s">
        <v>540</v>
      </c>
      <c r="B1267" s="714">
        <v>2008</v>
      </c>
      <c r="D1267" s="722" t="s">
        <v>540</v>
      </c>
      <c r="E1267" s="722" t="s">
        <v>1487</v>
      </c>
      <c r="F1267" s="714" t="s">
        <v>705</v>
      </c>
      <c r="G1267" s="723" t="s">
        <v>1480</v>
      </c>
      <c r="H1267" s="714" t="s">
        <v>1588</v>
      </c>
      <c r="I1267" s="714" t="s">
        <v>1484</v>
      </c>
      <c r="J1267" s="724">
        <v>28</v>
      </c>
      <c r="K1267" s="725">
        <v>35.818049754857448</v>
      </c>
      <c r="L1267" s="725">
        <v>1</v>
      </c>
      <c r="M1267" s="726">
        <f t="shared" si="38"/>
        <v>35.818049754857448</v>
      </c>
      <c r="N1267" s="727">
        <f t="shared" si="39"/>
        <v>1.2792160626734803</v>
      </c>
      <c r="O1267" s="714" t="s">
        <v>498</v>
      </c>
      <c r="P1267" s="721" t="s">
        <v>1642</v>
      </c>
      <c r="R1267" s="714">
        <v>48.9</v>
      </c>
      <c r="S1267" s="714">
        <v>10374</v>
      </c>
    </row>
    <row r="1268" spans="1:19">
      <c r="A1268" s="721" t="s">
        <v>540</v>
      </c>
      <c r="B1268" s="714">
        <v>2008</v>
      </c>
      <c r="D1268" s="722" t="s">
        <v>540</v>
      </c>
      <c r="E1268" s="722" t="s">
        <v>1500</v>
      </c>
      <c r="F1268" s="714" t="s">
        <v>705</v>
      </c>
      <c r="G1268" s="723" t="s">
        <v>1480</v>
      </c>
      <c r="H1268" s="714" t="s">
        <v>1588</v>
      </c>
      <c r="I1268" s="714" t="s">
        <v>1484</v>
      </c>
      <c r="J1268" s="724">
        <v>10</v>
      </c>
      <c r="K1268" s="725">
        <v>8.1932086435445797</v>
      </c>
      <c r="L1268" s="725">
        <v>1</v>
      </c>
      <c r="M1268" s="726">
        <f t="shared" si="38"/>
        <v>8.1932086435445797</v>
      </c>
      <c r="N1268" s="727">
        <f t="shared" si="39"/>
        <v>0.81932086435445795</v>
      </c>
      <c r="O1268" s="714" t="s">
        <v>498</v>
      </c>
      <c r="P1268" s="721" t="s">
        <v>1642</v>
      </c>
      <c r="R1268" s="714">
        <v>48.9</v>
      </c>
      <c r="S1268" s="714">
        <v>10374</v>
      </c>
    </row>
    <row r="1269" spans="1:19">
      <c r="A1269" s="721" t="s">
        <v>540</v>
      </c>
      <c r="B1269" s="714">
        <v>2008</v>
      </c>
      <c r="D1269" s="722" t="s">
        <v>1643</v>
      </c>
      <c r="E1269" s="722" t="s">
        <v>732</v>
      </c>
      <c r="F1269" s="714" t="s">
        <v>705</v>
      </c>
      <c r="G1269" s="723" t="s">
        <v>1480</v>
      </c>
      <c r="H1269" s="714" t="s">
        <v>1588</v>
      </c>
      <c r="I1269" s="714" t="s">
        <v>1484</v>
      </c>
      <c r="J1269" s="724">
        <v>14</v>
      </c>
      <c r="K1269" s="725">
        <v>25.574723079716723</v>
      </c>
      <c r="L1269" s="725">
        <v>1</v>
      </c>
      <c r="M1269" s="726">
        <f t="shared" si="38"/>
        <v>25.574723079716723</v>
      </c>
      <c r="N1269" s="727">
        <f t="shared" si="39"/>
        <v>1.8267659342654803</v>
      </c>
      <c r="O1269" s="714" t="s">
        <v>498</v>
      </c>
      <c r="P1269" s="721" t="s">
        <v>1642</v>
      </c>
      <c r="R1269" s="714">
        <v>48.9</v>
      </c>
      <c r="S1269" s="714">
        <v>10374</v>
      </c>
    </row>
    <row r="1270" spans="1:19">
      <c r="A1270" s="721" t="s">
        <v>540</v>
      </c>
      <c r="B1270" s="714">
        <v>2008</v>
      </c>
      <c r="D1270" s="722" t="s">
        <v>540</v>
      </c>
      <c r="E1270" s="722" t="s">
        <v>1617</v>
      </c>
      <c r="F1270" s="714" t="s">
        <v>705</v>
      </c>
      <c r="G1270" s="723" t="s">
        <v>1480</v>
      </c>
      <c r="H1270" s="714" t="s">
        <v>1588</v>
      </c>
      <c r="I1270" s="714" t="s">
        <v>1484</v>
      </c>
      <c r="J1270" s="724">
        <v>15</v>
      </c>
      <c r="K1270" s="725">
        <v>14.844743054294533</v>
      </c>
      <c r="L1270" s="725">
        <v>1</v>
      </c>
      <c r="M1270" s="726">
        <f t="shared" si="38"/>
        <v>14.844743054294533</v>
      </c>
      <c r="N1270" s="727">
        <f t="shared" si="39"/>
        <v>0.98964953695296887</v>
      </c>
      <c r="O1270" s="714" t="s">
        <v>498</v>
      </c>
      <c r="P1270" s="721" t="s">
        <v>1642</v>
      </c>
      <c r="R1270" s="714">
        <v>48.9</v>
      </c>
      <c r="S1270" s="714">
        <v>10374</v>
      </c>
    </row>
    <row r="1271" spans="1:19">
      <c r="A1271" s="721" t="s">
        <v>540</v>
      </c>
      <c r="B1271" s="714">
        <v>2008</v>
      </c>
      <c r="D1271" s="722" t="s">
        <v>1644</v>
      </c>
      <c r="E1271" s="722" t="s">
        <v>1526</v>
      </c>
      <c r="F1271" s="714" t="s">
        <v>705</v>
      </c>
      <c r="G1271" s="723" t="s">
        <v>1480</v>
      </c>
      <c r="H1271" s="714" t="s">
        <v>1588</v>
      </c>
      <c r="I1271" s="714" t="s">
        <v>1484</v>
      </c>
      <c r="J1271" s="724">
        <v>7</v>
      </c>
      <c r="K1271" s="725">
        <v>7.5086253858725254</v>
      </c>
      <c r="L1271" s="725">
        <v>1</v>
      </c>
      <c r="M1271" s="726">
        <f t="shared" si="38"/>
        <v>7.5086253858725254</v>
      </c>
      <c r="N1271" s="727">
        <f t="shared" si="39"/>
        <v>1.0726607694103607</v>
      </c>
      <c r="O1271" s="714" t="s">
        <v>498</v>
      </c>
      <c r="P1271" s="721" t="s">
        <v>1642</v>
      </c>
      <c r="R1271" s="714">
        <v>48.9</v>
      </c>
      <c r="S1271" s="714">
        <v>10374</v>
      </c>
    </row>
    <row r="1272" spans="1:19">
      <c r="A1272" s="721" t="s">
        <v>540</v>
      </c>
      <c r="B1272" s="714">
        <v>2008</v>
      </c>
      <c r="D1272" s="722" t="s">
        <v>540</v>
      </c>
      <c r="E1272" s="722" t="s">
        <v>1500</v>
      </c>
      <c r="F1272" s="714" t="s">
        <v>705</v>
      </c>
      <c r="G1272" s="723" t="s">
        <v>1480</v>
      </c>
      <c r="H1272" s="714" t="s">
        <v>1588</v>
      </c>
      <c r="I1272" s="714" t="s">
        <v>1484</v>
      </c>
      <c r="J1272" s="724">
        <v>10</v>
      </c>
      <c r="K1272" s="725">
        <v>11.107681133103322</v>
      </c>
      <c r="L1272" s="725">
        <v>1</v>
      </c>
      <c r="M1272" s="726">
        <f t="shared" si="38"/>
        <v>11.107681133103322</v>
      </c>
      <c r="N1272" s="727">
        <f t="shared" si="39"/>
        <v>1.1107681133103322</v>
      </c>
      <c r="O1272" s="714" t="s">
        <v>498</v>
      </c>
      <c r="P1272" s="721" t="s">
        <v>1642</v>
      </c>
      <c r="R1272" s="714">
        <v>48.9</v>
      </c>
      <c r="S1272" s="714">
        <v>10374</v>
      </c>
    </row>
    <row r="1273" spans="1:19">
      <c r="A1273" s="721" t="s">
        <v>540</v>
      </c>
      <c r="B1273" s="714">
        <v>2008</v>
      </c>
      <c r="D1273" s="722" t="s">
        <v>540</v>
      </c>
      <c r="E1273" s="722" t="s">
        <v>1500</v>
      </c>
      <c r="F1273" s="714" t="s">
        <v>705</v>
      </c>
      <c r="G1273" s="723" t="s">
        <v>1480</v>
      </c>
      <c r="H1273" s="714" t="s">
        <v>1588</v>
      </c>
      <c r="I1273" s="714" t="s">
        <v>1484</v>
      </c>
      <c r="J1273" s="724">
        <v>10</v>
      </c>
      <c r="K1273" s="725">
        <v>11.094970038133283</v>
      </c>
      <c r="L1273" s="725">
        <v>1</v>
      </c>
      <c r="M1273" s="726">
        <f t="shared" si="38"/>
        <v>11.094970038133283</v>
      </c>
      <c r="N1273" s="727">
        <f t="shared" si="39"/>
        <v>1.1094970038133283</v>
      </c>
      <c r="O1273" s="714" t="s">
        <v>498</v>
      </c>
      <c r="P1273" s="721" t="s">
        <v>1642</v>
      </c>
      <c r="R1273" s="714">
        <v>48.9</v>
      </c>
      <c r="S1273" s="714">
        <v>10374</v>
      </c>
    </row>
    <row r="1274" spans="1:19">
      <c r="A1274" s="721" t="s">
        <v>540</v>
      </c>
      <c r="B1274" s="714">
        <v>2008</v>
      </c>
      <c r="D1274" s="722" t="s">
        <v>1643</v>
      </c>
      <c r="E1274" s="722" t="s">
        <v>732</v>
      </c>
      <c r="F1274" s="714" t="s">
        <v>705</v>
      </c>
      <c r="G1274" s="723" t="s">
        <v>1480</v>
      </c>
      <c r="H1274" s="714" t="s">
        <v>1588</v>
      </c>
      <c r="I1274" s="714" t="s">
        <v>1484</v>
      </c>
      <c r="J1274" s="724">
        <v>49</v>
      </c>
      <c r="K1274" s="725">
        <v>55.166152169965493</v>
      </c>
      <c r="L1274" s="725">
        <v>1</v>
      </c>
      <c r="M1274" s="726">
        <f t="shared" si="38"/>
        <v>55.166152169965493</v>
      </c>
      <c r="N1274" s="727">
        <f t="shared" si="39"/>
        <v>1.1258398402033774</v>
      </c>
      <c r="O1274" s="714" t="s">
        <v>498</v>
      </c>
      <c r="P1274" s="721" t="s">
        <v>1642</v>
      </c>
      <c r="R1274" s="714">
        <v>48.9</v>
      </c>
      <c r="S1274" s="714">
        <v>10374</v>
      </c>
    </row>
    <row r="1275" spans="1:19">
      <c r="A1275" s="721" t="s">
        <v>540</v>
      </c>
      <c r="B1275" s="714">
        <v>2008</v>
      </c>
      <c r="D1275" s="722" t="s">
        <v>540</v>
      </c>
      <c r="E1275" s="722" t="s">
        <v>1617</v>
      </c>
      <c r="F1275" s="714" t="s">
        <v>705</v>
      </c>
      <c r="G1275" s="723" t="s">
        <v>1480</v>
      </c>
      <c r="H1275" s="714" t="s">
        <v>1588</v>
      </c>
      <c r="I1275" s="714" t="s">
        <v>1484</v>
      </c>
      <c r="J1275" s="724">
        <v>15</v>
      </c>
      <c r="K1275" s="725">
        <v>18.594516070455782</v>
      </c>
      <c r="L1275" s="725">
        <v>1</v>
      </c>
      <c r="M1275" s="726">
        <f t="shared" si="38"/>
        <v>18.594516070455782</v>
      </c>
      <c r="N1275" s="727">
        <f t="shared" si="39"/>
        <v>1.2396344046970522</v>
      </c>
      <c r="O1275" s="714" t="s">
        <v>498</v>
      </c>
      <c r="P1275" s="721" t="s">
        <v>1642</v>
      </c>
      <c r="R1275" s="714">
        <v>48.9</v>
      </c>
      <c r="S1275" s="714">
        <v>10374</v>
      </c>
    </row>
    <row r="1276" spans="1:19">
      <c r="A1276" s="721" t="s">
        <v>540</v>
      </c>
      <c r="B1276" s="714">
        <v>2008</v>
      </c>
      <c r="D1276" s="722" t="s">
        <v>1645</v>
      </c>
      <c r="E1276" s="722" t="s">
        <v>1489</v>
      </c>
      <c r="F1276" s="714" t="s">
        <v>705</v>
      </c>
      <c r="G1276" s="723" t="s">
        <v>1480</v>
      </c>
      <c r="H1276" s="714" t="s">
        <v>1588</v>
      </c>
      <c r="I1276" s="714" t="s">
        <v>1484</v>
      </c>
      <c r="J1276" s="724">
        <v>14</v>
      </c>
      <c r="K1276" s="725">
        <v>19.78027964408934</v>
      </c>
      <c r="L1276" s="725">
        <v>1</v>
      </c>
      <c r="M1276" s="726">
        <f t="shared" si="38"/>
        <v>19.78027964408934</v>
      </c>
      <c r="N1276" s="727">
        <f t="shared" si="39"/>
        <v>1.4128771174349528</v>
      </c>
      <c r="O1276" s="714" t="s">
        <v>498</v>
      </c>
      <c r="P1276" s="721" t="s">
        <v>1642</v>
      </c>
      <c r="R1276" s="714">
        <v>48.9</v>
      </c>
      <c r="S1276" s="714">
        <v>10374</v>
      </c>
    </row>
    <row r="1277" spans="1:19">
      <c r="A1277" s="721" t="s">
        <v>540</v>
      </c>
      <c r="B1277" s="714">
        <v>2008</v>
      </c>
      <c r="D1277" s="722" t="s">
        <v>540</v>
      </c>
      <c r="E1277" s="722" t="s">
        <v>1500</v>
      </c>
      <c r="F1277" s="714" t="s">
        <v>705</v>
      </c>
      <c r="G1277" s="723" t="s">
        <v>1480</v>
      </c>
      <c r="H1277" s="714" t="s">
        <v>1588</v>
      </c>
      <c r="I1277" s="714" t="s">
        <v>1484</v>
      </c>
      <c r="J1277" s="724">
        <v>10</v>
      </c>
      <c r="K1277" s="725">
        <v>11.094970038133283</v>
      </c>
      <c r="L1277" s="725">
        <v>1</v>
      </c>
      <c r="M1277" s="726">
        <f t="shared" si="38"/>
        <v>11.094970038133283</v>
      </c>
      <c r="N1277" s="727">
        <f t="shared" si="39"/>
        <v>1.1094970038133283</v>
      </c>
      <c r="O1277" s="714" t="s">
        <v>498</v>
      </c>
      <c r="P1277" s="721" t="s">
        <v>1642</v>
      </c>
      <c r="R1277" s="714">
        <v>48.9</v>
      </c>
      <c r="S1277" s="714">
        <v>10374</v>
      </c>
    </row>
    <row r="1278" spans="1:19">
      <c r="A1278" s="721" t="s">
        <v>540</v>
      </c>
      <c r="B1278" s="714">
        <v>2008</v>
      </c>
      <c r="D1278" s="722" t="s">
        <v>540</v>
      </c>
      <c r="E1278" s="722" t="s">
        <v>1617</v>
      </c>
      <c r="F1278" s="714" t="s">
        <v>705</v>
      </c>
      <c r="G1278" s="723" t="s">
        <v>1480</v>
      </c>
      <c r="H1278" s="714" t="s">
        <v>1588</v>
      </c>
      <c r="I1278" s="714" t="s">
        <v>1484</v>
      </c>
      <c r="J1278" s="724">
        <v>15</v>
      </c>
      <c r="K1278" s="725">
        <v>14.817504993644452</v>
      </c>
      <c r="L1278" s="725">
        <v>1</v>
      </c>
      <c r="M1278" s="726">
        <f t="shared" si="38"/>
        <v>14.817504993644452</v>
      </c>
      <c r="N1278" s="727">
        <f t="shared" si="39"/>
        <v>0.98783366624296343</v>
      </c>
      <c r="O1278" s="714" t="s">
        <v>498</v>
      </c>
      <c r="P1278" s="721" t="s">
        <v>1642</v>
      </c>
      <c r="R1278" s="714">
        <v>48.9</v>
      </c>
      <c r="S1278" s="714">
        <v>10374</v>
      </c>
    </row>
    <row r="1279" spans="1:19">
      <c r="A1279" s="721" t="s">
        <v>540</v>
      </c>
      <c r="B1279" s="714">
        <v>2008</v>
      </c>
      <c r="D1279" s="722" t="s">
        <v>1645</v>
      </c>
      <c r="E1279" s="722" t="s">
        <v>1489</v>
      </c>
      <c r="F1279" s="714" t="s">
        <v>705</v>
      </c>
      <c r="G1279" s="723" t="s">
        <v>1480</v>
      </c>
      <c r="H1279" s="714" t="s">
        <v>1588</v>
      </c>
      <c r="I1279" s="714" t="s">
        <v>1484</v>
      </c>
      <c r="J1279" s="724">
        <v>14</v>
      </c>
      <c r="K1279" s="725">
        <v>18.877791901216632</v>
      </c>
      <c r="L1279" s="725">
        <v>1</v>
      </c>
      <c r="M1279" s="726">
        <f t="shared" si="38"/>
        <v>18.877791901216632</v>
      </c>
      <c r="N1279" s="727">
        <f t="shared" si="39"/>
        <v>1.3484137072297595</v>
      </c>
      <c r="O1279" s="714" t="s">
        <v>498</v>
      </c>
      <c r="P1279" s="721" t="s">
        <v>1642</v>
      </c>
      <c r="R1279" s="714">
        <v>48.9</v>
      </c>
      <c r="S1279" s="714">
        <v>10374</v>
      </c>
    </row>
    <row r="1280" spans="1:19">
      <c r="A1280" s="721" t="s">
        <v>540</v>
      </c>
      <c r="B1280" s="714">
        <v>2008</v>
      </c>
      <c r="D1280" s="722" t="s">
        <v>540</v>
      </c>
      <c r="E1280" s="722" t="s">
        <v>1500</v>
      </c>
      <c r="F1280" s="714" t="s">
        <v>705</v>
      </c>
      <c r="G1280" s="723" t="s">
        <v>1480</v>
      </c>
      <c r="H1280" s="714" t="s">
        <v>1588</v>
      </c>
      <c r="I1280" s="714" t="s">
        <v>1484</v>
      </c>
      <c r="J1280" s="724">
        <v>10</v>
      </c>
      <c r="K1280" s="725">
        <v>9.2972580352278911</v>
      </c>
      <c r="L1280" s="725">
        <v>1</v>
      </c>
      <c r="M1280" s="726">
        <f t="shared" si="38"/>
        <v>9.2972580352278911</v>
      </c>
      <c r="N1280" s="727">
        <f t="shared" si="39"/>
        <v>0.92972580352278911</v>
      </c>
      <c r="O1280" s="714" t="s">
        <v>498</v>
      </c>
      <c r="P1280" s="721" t="s">
        <v>1642</v>
      </c>
      <c r="R1280" s="714">
        <v>48.9</v>
      </c>
      <c r="S1280" s="714">
        <v>10374</v>
      </c>
    </row>
    <row r="1281" spans="1:19">
      <c r="A1281" s="721" t="s">
        <v>540</v>
      </c>
      <c r="B1281" s="714">
        <v>2008</v>
      </c>
      <c r="D1281" s="722" t="s">
        <v>1643</v>
      </c>
      <c r="E1281" s="722" t="s">
        <v>732</v>
      </c>
      <c r="F1281" s="714" t="s">
        <v>705</v>
      </c>
      <c r="G1281" s="723" t="s">
        <v>1480</v>
      </c>
      <c r="H1281" s="714" t="s">
        <v>1588</v>
      </c>
      <c r="I1281" s="714" t="s">
        <v>1484</v>
      </c>
      <c r="J1281" s="724">
        <v>49</v>
      </c>
      <c r="K1281" s="725">
        <v>60.059923733430175</v>
      </c>
      <c r="L1281" s="725">
        <v>1</v>
      </c>
      <c r="M1281" s="726">
        <f t="shared" si="38"/>
        <v>60.059923733430175</v>
      </c>
      <c r="N1281" s="727">
        <f t="shared" si="39"/>
        <v>1.2257127292536771</v>
      </c>
      <c r="O1281" s="714" t="s">
        <v>498</v>
      </c>
      <c r="P1281" s="721" t="s">
        <v>1642</v>
      </c>
      <c r="R1281" s="714">
        <v>48.9</v>
      </c>
      <c r="S1281" s="714">
        <v>10374</v>
      </c>
    </row>
    <row r="1282" spans="1:19">
      <c r="A1282" s="721" t="s">
        <v>540</v>
      </c>
      <c r="B1282" s="714">
        <v>2008</v>
      </c>
      <c r="D1282" s="722" t="s">
        <v>540</v>
      </c>
      <c r="E1282" s="722" t="s">
        <v>1500</v>
      </c>
      <c r="F1282" s="714" t="s">
        <v>705</v>
      </c>
      <c r="G1282" s="723" t="s">
        <v>1480</v>
      </c>
      <c r="H1282" s="714" t="s">
        <v>1588</v>
      </c>
      <c r="I1282" s="714" t="s">
        <v>1484</v>
      </c>
      <c r="J1282" s="724">
        <v>10</v>
      </c>
      <c r="K1282" s="725">
        <v>9.0702741964772109</v>
      </c>
      <c r="L1282" s="725">
        <v>1</v>
      </c>
      <c r="M1282" s="726">
        <f t="shared" si="38"/>
        <v>9.0702741964772109</v>
      </c>
      <c r="N1282" s="727">
        <f t="shared" si="39"/>
        <v>0.90702741964772104</v>
      </c>
      <c r="O1282" s="714" t="s">
        <v>498</v>
      </c>
      <c r="P1282" s="721" t="s">
        <v>1642</v>
      </c>
      <c r="R1282" s="714">
        <v>48.9</v>
      </c>
      <c r="S1282" s="714">
        <v>10374</v>
      </c>
    </row>
    <row r="1283" spans="1:19">
      <c r="A1283" s="721" t="s">
        <v>540</v>
      </c>
      <c r="B1283" s="714">
        <v>2008</v>
      </c>
      <c r="D1283" s="722" t="s">
        <v>1646</v>
      </c>
      <c r="E1283" s="722" t="s">
        <v>1553</v>
      </c>
      <c r="F1283" s="714" t="s">
        <v>705</v>
      </c>
      <c r="G1283" s="723" t="s">
        <v>1480</v>
      </c>
      <c r="H1283" s="714" t="s">
        <v>1588</v>
      </c>
      <c r="I1283" s="714" t="s">
        <v>1484</v>
      </c>
      <c r="J1283" s="724">
        <v>21</v>
      </c>
      <c r="K1283" s="725">
        <v>26.272017432358815</v>
      </c>
      <c r="L1283" s="725">
        <v>1</v>
      </c>
      <c r="M1283" s="726">
        <f t="shared" si="38"/>
        <v>26.272017432358815</v>
      </c>
      <c r="N1283" s="727">
        <f t="shared" si="39"/>
        <v>1.2510484491599436</v>
      </c>
      <c r="O1283" s="714" t="s">
        <v>498</v>
      </c>
      <c r="P1283" s="721" t="s">
        <v>1642</v>
      </c>
      <c r="R1283" s="714">
        <v>48.9</v>
      </c>
      <c r="S1283" s="714">
        <v>10374</v>
      </c>
    </row>
    <row r="1284" spans="1:19">
      <c r="A1284" s="721" t="s">
        <v>540</v>
      </c>
      <c r="B1284" s="714">
        <v>2008</v>
      </c>
      <c r="D1284" s="722" t="s">
        <v>540</v>
      </c>
      <c r="E1284" s="722" t="s">
        <v>1487</v>
      </c>
      <c r="F1284" s="714" t="s">
        <v>705</v>
      </c>
      <c r="G1284" s="723" t="s">
        <v>1480</v>
      </c>
      <c r="H1284" s="714" t="s">
        <v>1588</v>
      </c>
      <c r="I1284" s="714" t="s">
        <v>1484</v>
      </c>
      <c r="J1284" s="724">
        <v>28</v>
      </c>
      <c r="K1284" s="725">
        <v>49.319048483747956</v>
      </c>
      <c r="L1284" s="725">
        <v>1</v>
      </c>
      <c r="M1284" s="726">
        <f t="shared" ref="M1284:M1347" si="40">+K1284/L1284</f>
        <v>49.319048483747956</v>
      </c>
      <c r="N1284" s="727">
        <f t="shared" ref="N1284:N1347" si="41">+M1284/J1284</f>
        <v>1.7613945887052842</v>
      </c>
      <c r="O1284" s="714" t="s">
        <v>498</v>
      </c>
      <c r="P1284" s="721" t="s">
        <v>1642</v>
      </c>
      <c r="R1284" s="714">
        <v>48.9</v>
      </c>
      <c r="S1284" s="714">
        <v>10374</v>
      </c>
    </row>
    <row r="1285" spans="1:19">
      <c r="A1285" s="721" t="s">
        <v>540</v>
      </c>
      <c r="B1285" s="714">
        <v>2008</v>
      </c>
      <c r="D1285" s="722" t="s">
        <v>540</v>
      </c>
      <c r="E1285" s="722" t="s">
        <v>1500</v>
      </c>
      <c r="F1285" s="714" t="s">
        <v>705</v>
      </c>
      <c r="G1285" s="723" t="s">
        <v>1480</v>
      </c>
      <c r="H1285" s="714" t="s">
        <v>1588</v>
      </c>
      <c r="I1285" s="714" t="s">
        <v>1484</v>
      </c>
      <c r="J1285" s="724">
        <v>10</v>
      </c>
      <c r="K1285" s="725">
        <v>8.8796077719266382</v>
      </c>
      <c r="L1285" s="725">
        <v>1</v>
      </c>
      <c r="M1285" s="726">
        <f t="shared" si="40"/>
        <v>8.8796077719266382</v>
      </c>
      <c r="N1285" s="727">
        <f t="shared" si="41"/>
        <v>0.88796077719266386</v>
      </c>
      <c r="O1285" s="714" t="s">
        <v>498</v>
      </c>
      <c r="P1285" s="721" t="s">
        <v>1642</v>
      </c>
      <c r="R1285" s="714">
        <v>48.9</v>
      </c>
      <c r="S1285" s="714">
        <v>10374</v>
      </c>
    </row>
    <row r="1286" spans="1:19">
      <c r="A1286" s="721" t="s">
        <v>540</v>
      </c>
      <c r="B1286" s="714">
        <v>2008</v>
      </c>
      <c r="D1286" s="722" t="s">
        <v>540</v>
      </c>
      <c r="E1286" s="722" t="s">
        <v>1500</v>
      </c>
      <c r="F1286" s="714" t="s">
        <v>705</v>
      </c>
      <c r="G1286" s="723" t="s">
        <v>1480</v>
      </c>
      <c r="H1286" s="714" t="s">
        <v>1588</v>
      </c>
      <c r="I1286" s="714" t="s">
        <v>1484</v>
      </c>
      <c r="J1286" s="724">
        <v>10</v>
      </c>
      <c r="K1286" s="725">
        <v>11.094970038133283</v>
      </c>
      <c r="L1286" s="725">
        <v>1</v>
      </c>
      <c r="M1286" s="726">
        <f t="shared" si="40"/>
        <v>11.094970038133283</v>
      </c>
      <c r="N1286" s="727">
        <f t="shared" si="41"/>
        <v>1.1094970038133283</v>
      </c>
      <c r="O1286" s="714" t="s">
        <v>498</v>
      </c>
      <c r="P1286" s="721" t="s">
        <v>1642</v>
      </c>
      <c r="R1286" s="714">
        <v>48.9</v>
      </c>
      <c r="S1286" s="714">
        <v>10374</v>
      </c>
    </row>
    <row r="1287" spans="1:19">
      <c r="A1287" s="721" t="s">
        <v>540</v>
      </c>
      <c r="B1287" s="714">
        <v>2008</v>
      </c>
      <c r="D1287" s="722" t="s">
        <v>540</v>
      </c>
      <c r="E1287" s="722" t="s">
        <v>1500</v>
      </c>
      <c r="F1287" s="714" t="s">
        <v>705</v>
      </c>
      <c r="G1287" s="723" t="s">
        <v>1480</v>
      </c>
      <c r="H1287" s="714" t="s">
        <v>1588</v>
      </c>
      <c r="I1287" s="714" t="s">
        <v>1484</v>
      </c>
      <c r="J1287" s="724">
        <v>10</v>
      </c>
      <c r="K1287" s="725">
        <v>9.1519883784274558</v>
      </c>
      <c r="L1287" s="725">
        <v>1</v>
      </c>
      <c r="M1287" s="726">
        <f t="shared" si="40"/>
        <v>9.1519883784274558</v>
      </c>
      <c r="N1287" s="727">
        <f t="shared" si="41"/>
        <v>0.91519883784274558</v>
      </c>
      <c r="O1287" s="714" t="s">
        <v>498</v>
      </c>
      <c r="P1287" s="721" t="s">
        <v>1642</v>
      </c>
      <c r="R1287" s="714">
        <v>48.9</v>
      </c>
      <c r="S1287" s="714">
        <v>10374</v>
      </c>
    </row>
    <row r="1288" spans="1:19">
      <c r="A1288" s="721" t="s">
        <v>540</v>
      </c>
      <c r="B1288" s="714">
        <v>2008</v>
      </c>
      <c r="D1288" s="722" t="s">
        <v>540</v>
      </c>
      <c r="E1288" s="722" t="s">
        <v>1500</v>
      </c>
      <c r="F1288" s="714" t="s">
        <v>705</v>
      </c>
      <c r="G1288" s="723" t="s">
        <v>1480</v>
      </c>
      <c r="H1288" s="714" t="s">
        <v>1588</v>
      </c>
      <c r="I1288" s="714" t="s">
        <v>1484</v>
      </c>
      <c r="J1288" s="724">
        <v>10</v>
      </c>
      <c r="K1288" s="725">
        <v>9.633194116578899</v>
      </c>
      <c r="L1288" s="725">
        <v>1</v>
      </c>
      <c r="M1288" s="726">
        <f t="shared" si="40"/>
        <v>9.633194116578899</v>
      </c>
      <c r="N1288" s="727">
        <f t="shared" si="41"/>
        <v>0.96331941165788992</v>
      </c>
      <c r="O1288" s="714" t="s">
        <v>498</v>
      </c>
      <c r="P1288" s="721" t="s">
        <v>1642</v>
      </c>
      <c r="R1288" s="714">
        <v>48.9</v>
      </c>
      <c r="S1288" s="714">
        <v>10374</v>
      </c>
    </row>
    <row r="1289" spans="1:19">
      <c r="A1289" s="721" t="s">
        <v>540</v>
      </c>
      <c r="B1289" s="714">
        <v>2008</v>
      </c>
      <c r="D1289" s="722" t="s">
        <v>540</v>
      </c>
      <c r="E1289" s="722" t="s">
        <v>1500</v>
      </c>
      <c r="F1289" s="714" t="s">
        <v>705</v>
      </c>
      <c r="G1289" s="723" t="s">
        <v>1480</v>
      </c>
      <c r="H1289" s="714" t="s">
        <v>1588</v>
      </c>
      <c r="I1289" s="714" t="s">
        <v>1484</v>
      </c>
      <c r="J1289" s="724">
        <v>10</v>
      </c>
      <c r="K1289" s="725">
        <v>8.734338115126203</v>
      </c>
      <c r="L1289" s="725">
        <v>1</v>
      </c>
      <c r="M1289" s="726">
        <f t="shared" si="40"/>
        <v>8.734338115126203</v>
      </c>
      <c r="N1289" s="727">
        <f t="shared" si="41"/>
        <v>0.87343381151262034</v>
      </c>
      <c r="O1289" s="714" t="s">
        <v>498</v>
      </c>
      <c r="P1289" s="721" t="s">
        <v>1642</v>
      </c>
      <c r="R1289" s="714">
        <v>48.9</v>
      </c>
      <c r="S1289" s="714">
        <v>10374</v>
      </c>
    </row>
    <row r="1290" spans="1:19">
      <c r="A1290" s="721" t="s">
        <v>540</v>
      </c>
      <c r="B1290" s="714">
        <v>2008</v>
      </c>
      <c r="D1290" s="722" t="s">
        <v>540</v>
      </c>
      <c r="E1290" s="722" t="s">
        <v>1539</v>
      </c>
      <c r="F1290" s="714" t="s">
        <v>705</v>
      </c>
      <c r="G1290" s="723" t="s">
        <v>1480</v>
      </c>
      <c r="H1290" s="714" t="s">
        <v>1588</v>
      </c>
      <c r="I1290" s="714" t="s">
        <v>1484</v>
      </c>
      <c r="J1290" s="724">
        <v>14</v>
      </c>
      <c r="K1290" s="725">
        <v>17.24350826221173</v>
      </c>
      <c r="L1290" s="725">
        <v>1</v>
      </c>
      <c r="M1290" s="726">
        <f t="shared" si="40"/>
        <v>17.24350826221173</v>
      </c>
      <c r="N1290" s="727">
        <f t="shared" si="41"/>
        <v>1.2316791615865521</v>
      </c>
      <c r="O1290" s="714" t="s">
        <v>498</v>
      </c>
      <c r="P1290" s="721" t="s">
        <v>1642</v>
      </c>
      <c r="R1290" s="714">
        <v>48.9</v>
      </c>
      <c r="S1290" s="714">
        <v>10374</v>
      </c>
    </row>
    <row r="1291" spans="1:19">
      <c r="A1291" s="721" t="s">
        <v>540</v>
      </c>
      <c r="B1291" s="714">
        <v>2008</v>
      </c>
      <c r="D1291" s="722" t="s">
        <v>540</v>
      </c>
      <c r="E1291" s="722" t="s">
        <v>1500</v>
      </c>
      <c r="F1291" s="714" t="s">
        <v>705</v>
      </c>
      <c r="G1291" s="723" t="s">
        <v>1480</v>
      </c>
      <c r="H1291" s="714" t="s">
        <v>1588</v>
      </c>
      <c r="I1291" s="714" t="s">
        <v>1484</v>
      </c>
      <c r="J1291" s="724">
        <v>20</v>
      </c>
      <c r="K1291" s="725">
        <v>9.351734156528055</v>
      </c>
      <c r="L1291" s="725">
        <v>1</v>
      </c>
      <c r="M1291" s="726">
        <f t="shared" si="40"/>
        <v>9.351734156528055</v>
      </c>
      <c r="N1291" s="727">
        <f t="shared" si="41"/>
        <v>0.46758670782640277</v>
      </c>
      <c r="O1291" s="714" t="s">
        <v>498</v>
      </c>
      <c r="P1291" s="721" t="s">
        <v>1642</v>
      </c>
      <c r="R1291" s="714">
        <v>48.9</v>
      </c>
      <c r="S1291" s="714">
        <v>10374</v>
      </c>
    </row>
    <row r="1292" spans="1:19">
      <c r="A1292" s="721" t="s">
        <v>540</v>
      </c>
      <c r="B1292" s="714">
        <v>2008</v>
      </c>
      <c r="D1292" s="722" t="s">
        <v>540</v>
      </c>
      <c r="E1292" s="722" t="s">
        <v>1500</v>
      </c>
      <c r="F1292" s="714" t="s">
        <v>705</v>
      </c>
      <c r="G1292" s="723" t="s">
        <v>1480</v>
      </c>
      <c r="H1292" s="714" t="s">
        <v>1588</v>
      </c>
      <c r="I1292" s="714" t="s">
        <v>1484</v>
      </c>
      <c r="J1292" s="724">
        <v>20</v>
      </c>
      <c r="K1292" s="725">
        <v>10.069003086980207</v>
      </c>
      <c r="L1292" s="725">
        <v>1</v>
      </c>
      <c r="M1292" s="726">
        <f t="shared" si="40"/>
        <v>10.069003086980207</v>
      </c>
      <c r="N1292" s="727">
        <f t="shared" si="41"/>
        <v>0.5034501543490103</v>
      </c>
      <c r="O1292" s="714" t="s">
        <v>498</v>
      </c>
      <c r="P1292" s="721" t="s">
        <v>1642</v>
      </c>
      <c r="R1292" s="714">
        <v>48.9</v>
      </c>
      <c r="S1292" s="714">
        <v>10374</v>
      </c>
    </row>
    <row r="1293" spans="1:19">
      <c r="A1293" s="721" t="s">
        <v>540</v>
      </c>
      <c r="B1293" s="714">
        <v>2008</v>
      </c>
      <c r="D1293" s="722" t="s">
        <v>1647</v>
      </c>
      <c r="E1293" s="722" t="s">
        <v>1526</v>
      </c>
      <c r="F1293" s="714" t="s">
        <v>705</v>
      </c>
      <c r="G1293" s="723" t="s">
        <v>1480</v>
      </c>
      <c r="H1293" s="714" t="s">
        <v>1588</v>
      </c>
      <c r="I1293" s="714" t="s">
        <v>1484</v>
      </c>
      <c r="J1293" s="724">
        <v>14</v>
      </c>
      <c r="K1293" s="725">
        <v>17.813691665153438</v>
      </c>
      <c r="L1293" s="725">
        <v>1</v>
      </c>
      <c r="M1293" s="726">
        <f t="shared" si="40"/>
        <v>17.813691665153438</v>
      </c>
      <c r="N1293" s="727">
        <f t="shared" si="41"/>
        <v>1.2724065475109598</v>
      </c>
      <c r="O1293" s="714" t="s">
        <v>498</v>
      </c>
      <c r="P1293" s="721" t="s">
        <v>1642</v>
      </c>
      <c r="R1293" s="714">
        <v>48.9</v>
      </c>
      <c r="S1293" s="714">
        <v>10374</v>
      </c>
    </row>
    <row r="1294" spans="1:19">
      <c r="A1294" s="721" t="s">
        <v>540</v>
      </c>
      <c r="B1294" s="714">
        <v>2008</v>
      </c>
      <c r="D1294" s="722" t="s">
        <v>540</v>
      </c>
      <c r="E1294" s="722" t="s">
        <v>1500</v>
      </c>
      <c r="F1294" s="714" t="s">
        <v>705</v>
      </c>
      <c r="G1294" s="723" t="s">
        <v>1480</v>
      </c>
      <c r="H1294" s="714" t="s">
        <v>1588</v>
      </c>
      <c r="I1294" s="714" t="s">
        <v>1484</v>
      </c>
      <c r="J1294" s="724">
        <v>20</v>
      </c>
      <c r="K1294" s="725">
        <v>11.07681133103323</v>
      </c>
      <c r="L1294" s="725">
        <v>1</v>
      </c>
      <c r="M1294" s="726">
        <f t="shared" si="40"/>
        <v>11.07681133103323</v>
      </c>
      <c r="N1294" s="727">
        <f t="shared" si="41"/>
        <v>0.55384056655166147</v>
      </c>
      <c r="O1294" s="714" t="s">
        <v>498</v>
      </c>
      <c r="P1294" s="721" t="s">
        <v>1642</v>
      </c>
      <c r="R1294" s="714">
        <v>48.9</v>
      </c>
      <c r="S1294" s="714">
        <v>10374</v>
      </c>
    </row>
    <row r="1295" spans="1:19">
      <c r="A1295" s="721" t="s">
        <v>540</v>
      </c>
      <c r="B1295" s="714">
        <v>2008</v>
      </c>
      <c r="D1295" s="722" t="s">
        <v>1648</v>
      </c>
      <c r="E1295" s="722" t="s">
        <v>1649</v>
      </c>
      <c r="F1295" s="714" t="s">
        <v>705</v>
      </c>
      <c r="G1295" s="723" t="s">
        <v>1480</v>
      </c>
      <c r="H1295" s="714" t="s">
        <v>1588</v>
      </c>
      <c r="I1295" s="714" t="s">
        <v>1484</v>
      </c>
      <c r="J1295" s="724">
        <v>1</v>
      </c>
      <c r="K1295" s="725">
        <v>0.99872889050299607</v>
      </c>
      <c r="L1295" s="725">
        <v>1</v>
      </c>
      <c r="M1295" s="726">
        <f t="shared" si="40"/>
        <v>0.99872889050299607</v>
      </c>
      <c r="N1295" s="727">
        <f t="shared" si="41"/>
        <v>0.99872889050299607</v>
      </c>
      <c r="O1295" s="714" t="s">
        <v>498</v>
      </c>
      <c r="P1295" s="721" t="s">
        <v>1642</v>
      </c>
      <c r="R1295" s="714">
        <v>48.9</v>
      </c>
      <c r="S1295" s="714">
        <v>10374</v>
      </c>
    </row>
    <row r="1296" spans="1:19">
      <c r="A1296" s="721" t="s">
        <v>540</v>
      </c>
      <c r="B1296" s="714">
        <v>2008</v>
      </c>
      <c r="D1296" s="722" t="s">
        <v>540</v>
      </c>
      <c r="E1296" s="722" t="s">
        <v>1500</v>
      </c>
      <c r="F1296" s="714" t="s">
        <v>705</v>
      </c>
      <c r="G1296" s="723" t="s">
        <v>1480</v>
      </c>
      <c r="H1296" s="714" t="s">
        <v>1588</v>
      </c>
      <c r="I1296" s="714" t="s">
        <v>1484</v>
      </c>
      <c r="J1296" s="724">
        <v>20</v>
      </c>
      <c r="K1296" s="725">
        <v>9.157435990557472</v>
      </c>
      <c r="L1296" s="725">
        <v>1</v>
      </c>
      <c r="M1296" s="726">
        <f t="shared" si="40"/>
        <v>9.157435990557472</v>
      </c>
      <c r="N1296" s="727">
        <f t="shared" si="41"/>
        <v>0.4578717995278736</v>
      </c>
      <c r="O1296" s="714" t="s">
        <v>498</v>
      </c>
      <c r="P1296" s="721" t="s">
        <v>1642</v>
      </c>
      <c r="R1296" s="714">
        <v>48.9</v>
      </c>
      <c r="S1296" s="714">
        <v>10374</v>
      </c>
    </row>
    <row r="1297" spans="1:19">
      <c r="A1297" s="721" t="s">
        <v>540</v>
      </c>
      <c r="B1297" s="714">
        <v>2008</v>
      </c>
      <c r="D1297" s="722" t="s">
        <v>540</v>
      </c>
      <c r="E1297" s="722" t="s">
        <v>1526</v>
      </c>
      <c r="F1297" s="714" t="s">
        <v>705</v>
      </c>
      <c r="G1297" s="723" t="s">
        <v>1480</v>
      </c>
      <c r="H1297" s="714" t="s">
        <v>1588</v>
      </c>
      <c r="I1297" s="714" t="s">
        <v>1484</v>
      </c>
      <c r="J1297" s="724">
        <v>7</v>
      </c>
      <c r="K1297" s="725">
        <v>11.597966224804793</v>
      </c>
      <c r="L1297" s="725">
        <v>1</v>
      </c>
      <c r="M1297" s="726">
        <f t="shared" si="40"/>
        <v>11.597966224804793</v>
      </c>
      <c r="N1297" s="727">
        <f t="shared" si="41"/>
        <v>1.6568523178292562</v>
      </c>
      <c r="O1297" s="714" t="s">
        <v>498</v>
      </c>
      <c r="P1297" s="721" t="s">
        <v>1642</v>
      </c>
      <c r="R1297" s="714">
        <v>48.9</v>
      </c>
      <c r="S1297" s="714">
        <v>10374</v>
      </c>
    </row>
    <row r="1298" spans="1:19">
      <c r="A1298" s="721" t="s">
        <v>540</v>
      </c>
      <c r="B1298" s="714">
        <v>2008</v>
      </c>
      <c r="D1298" s="722" t="s">
        <v>540</v>
      </c>
      <c r="E1298" s="722" t="s">
        <v>1539</v>
      </c>
      <c r="F1298" s="714" t="s">
        <v>705</v>
      </c>
      <c r="G1298" s="723" t="s">
        <v>1480</v>
      </c>
      <c r="H1298" s="714" t="s">
        <v>1588</v>
      </c>
      <c r="I1298" s="714" t="s">
        <v>1484</v>
      </c>
      <c r="J1298" s="724">
        <v>14</v>
      </c>
      <c r="K1298" s="725">
        <v>17.24350826221173</v>
      </c>
      <c r="L1298" s="725">
        <v>1</v>
      </c>
      <c r="M1298" s="726">
        <f t="shared" si="40"/>
        <v>17.24350826221173</v>
      </c>
      <c r="N1298" s="727">
        <f t="shared" si="41"/>
        <v>1.2316791615865521</v>
      </c>
      <c r="O1298" s="714" t="s">
        <v>498</v>
      </c>
      <c r="P1298" s="721" t="s">
        <v>1642</v>
      </c>
      <c r="R1298" s="714">
        <v>48.9</v>
      </c>
      <c r="S1298" s="714">
        <v>10374</v>
      </c>
    </row>
    <row r="1299" spans="1:19">
      <c r="A1299" s="721" t="s">
        <v>540</v>
      </c>
      <c r="B1299" s="714">
        <v>2008</v>
      </c>
      <c r="D1299" s="722" t="s">
        <v>540</v>
      </c>
      <c r="E1299" s="722" t="s">
        <v>1500</v>
      </c>
      <c r="F1299" s="714" t="s">
        <v>705</v>
      </c>
      <c r="G1299" s="723" t="s">
        <v>1480</v>
      </c>
      <c r="H1299" s="714" t="s">
        <v>1588</v>
      </c>
      <c r="I1299" s="714" t="s">
        <v>1484</v>
      </c>
      <c r="J1299" s="724">
        <v>20</v>
      </c>
      <c r="K1299" s="725">
        <v>11.107681133103322</v>
      </c>
      <c r="L1299" s="725">
        <v>1</v>
      </c>
      <c r="M1299" s="726">
        <f t="shared" si="40"/>
        <v>11.107681133103322</v>
      </c>
      <c r="N1299" s="727">
        <f t="shared" si="41"/>
        <v>0.5553840566551661</v>
      </c>
      <c r="O1299" s="714" t="s">
        <v>498</v>
      </c>
      <c r="P1299" s="721" t="s">
        <v>1642</v>
      </c>
      <c r="R1299" s="714">
        <v>48.9</v>
      </c>
      <c r="S1299" s="714">
        <v>10374</v>
      </c>
    </row>
    <row r="1300" spans="1:19">
      <c r="A1300" s="721" t="s">
        <v>540</v>
      </c>
      <c r="B1300" s="714">
        <v>2008</v>
      </c>
      <c r="D1300" s="722" t="s">
        <v>1650</v>
      </c>
      <c r="E1300" s="722" t="s">
        <v>732</v>
      </c>
      <c r="F1300" s="714" t="s">
        <v>705</v>
      </c>
      <c r="G1300" s="723" t="s">
        <v>1480</v>
      </c>
      <c r="H1300" s="714" t="s">
        <v>1588</v>
      </c>
      <c r="I1300" s="714" t="s">
        <v>1484</v>
      </c>
      <c r="J1300" s="724">
        <v>14</v>
      </c>
      <c r="K1300" s="725">
        <v>21.617940802614854</v>
      </c>
      <c r="L1300" s="725">
        <v>1</v>
      </c>
      <c r="M1300" s="726">
        <f t="shared" si="40"/>
        <v>21.617940802614854</v>
      </c>
      <c r="N1300" s="727">
        <f t="shared" si="41"/>
        <v>1.5441386287582037</v>
      </c>
      <c r="O1300" s="714" t="s">
        <v>498</v>
      </c>
      <c r="P1300" s="721" t="s">
        <v>1642</v>
      </c>
      <c r="R1300" s="714">
        <v>48.9</v>
      </c>
      <c r="S1300" s="714">
        <v>10374</v>
      </c>
    </row>
    <row r="1301" spans="1:19">
      <c r="A1301" s="721" t="s">
        <v>533</v>
      </c>
      <c r="B1301" s="714">
        <v>2008</v>
      </c>
      <c r="D1301" s="722" t="s">
        <v>532</v>
      </c>
      <c r="E1301" s="722" t="s">
        <v>1493</v>
      </c>
      <c r="F1301" s="714" t="s">
        <v>705</v>
      </c>
      <c r="G1301" s="723" t="s">
        <v>1480</v>
      </c>
      <c r="H1301" s="714" t="s">
        <v>1584</v>
      </c>
      <c r="I1301" s="714" t="s">
        <v>1484</v>
      </c>
      <c r="J1301" s="724">
        <v>20</v>
      </c>
      <c r="K1301" s="725">
        <v>19.965498456509895</v>
      </c>
      <c r="L1301" s="725">
        <v>1</v>
      </c>
      <c r="M1301" s="726">
        <f t="shared" si="40"/>
        <v>19.965498456509895</v>
      </c>
      <c r="N1301" s="727">
        <f t="shared" si="41"/>
        <v>0.99827492282549479</v>
      </c>
      <c r="O1301" s="714" t="s">
        <v>498</v>
      </c>
      <c r="P1301" s="721" t="s">
        <v>1642</v>
      </c>
      <c r="R1301" s="714">
        <v>48.9</v>
      </c>
      <c r="S1301" s="714">
        <v>10374</v>
      </c>
    </row>
    <row r="1302" spans="1:19">
      <c r="A1302" s="721" t="s">
        <v>533</v>
      </c>
      <c r="B1302" s="714">
        <v>2008</v>
      </c>
      <c r="D1302" s="722" t="s">
        <v>533</v>
      </c>
      <c r="E1302" s="722" t="s">
        <v>1499</v>
      </c>
      <c r="F1302" s="714" t="s">
        <v>705</v>
      </c>
      <c r="G1302" s="723" t="s">
        <v>1480</v>
      </c>
      <c r="H1302" s="714" t="s">
        <v>1584</v>
      </c>
      <c r="I1302" s="714" t="s">
        <v>1484</v>
      </c>
      <c r="J1302" s="724">
        <v>30</v>
      </c>
      <c r="K1302" s="725">
        <v>8.9613219538768831</v>
      </c>
      <c r="L1302" s="725">
        <v>1</v>
      </c>
      <c r="M1302" s="726">
        <f t="shared" si="40"/>
        <v>8.9613219538768831</v>
      </c>
      <c r="N1302" s="727">
        <f t="shared" si="41"/>
        <v>0.29871073179589608</v>
      </c>
      <c r="O1302" s="714" t="s">
        <v>498</v>
      </c>
      <c r="P1302" s="721" t="s">
        <v>1642</v>
      </c>
      <c r="R1302" s="714">
        <v>48.9</v>
      </c>
      <c r="S1302" s="714">
        <v>10374</v>
      </c>
    </row>
    <row r="1303" spans="1:19">
      <c r="A1303" s="721" t="s">
        <v>533</v>
      </c>
      <c r="B1303" s="714">
        <v>2008</v>
      </c>
      <c r="D1303" s="722" t="s">
        <v>532</v>
      </c>
      <c r="E1303" s="722" t="s">
        <v>1493</v>
      </c>
      <c r="F1303" s="714" t="s">
        <v>705</v>
      </c>
      <c r="G1303" s="723" t="s">
        <v>1480</v>
      </c>
      <c r="H1303" s="714" t="s">
        <v>1584</v>
      </c>
      <c r="I1303" s="714" t="s">
        <v>1484</v>
      </c>
      <c r="J1303" s="724">
        <v>20</v>
      </c>
      <c r="K1303" s="725">
        <v>18.739785727256219</v>
      </c>
      <c r="L1303" s="725">
        <v>1</v>
      </c>
      <c r="M1303" s="726">
        <f t="shared" si="40"/>
        <v>18.739785727256219</v>
      </c>
      <c r="N1303" s="727">
        <f t="shared" si="41"/>
        <v>0.93698928636281098</v>
      </c>
      <c r="O1303" s="714" t="s">
        <v>498</v>
      </c>
      <c r="P1303" s="721" t="s">
        <v>1642</v>
      </c>
      <c r="R1303" s="714">
        <v>48.9</v>
      </c>
      <c r="S1303" s="714">
        <v>10374</v>
      </c>
    </row>
    <row r="1304" spans="1:19">
      <c r="A1304" s="721" t="s">
        <v>533</v>
      </c>
      <c r="B1304" s="714">
        <v>2008</v>
      </c>
      <c r="D1304" s="722" t="s">
        <v>533</v>
      </c>
      <c r="E1304" s="722" t="s">
        <v>1499</v>
      </c>
      <c r="F1304" s="714" t="s">
        <v>705</v>
      </c>
      <c r="G1304" s="723" t="s">
        <v>1480</v>
      </c>
      <c r="H1304" s="714" t="s">
        <v>1584</v>
      </c>
      <c r="I1304" s="714" t="s">
        <v>1484</v>
      </c>
      <c r="J1304" s="724">
        <v>30</v>
      </c>
      <c r="K1304" s="725">
        <v>10.895224260032684</v>
      </c>
      <c r="L1304" s="725">
        <v>1</v>
      </c>
      <c r="M1304" s="726">
        <f t="shared" si="40"/>
        <v>10.895224260032684</v>
      </c>
      <c r="N1304" s="727">
        <f t="shared" si="41"/>
        <v>0.36317414200108949</v>
      </c>
      <c r="O1304" s="714" t="s">
        <v>498</v>
      </c>
      <c r="P1304" s="721" t="s">
        <v>1642</v>
      </c>
      <c r="R1304" s="714">
        <v>48.9</v>
      </c>
      <c r="S1304" s="714">
        <v>10374</v>
      </c>
    </row>
    <row r="1305" spans="1:19">
      <c r="A1305" s="721" t="s">
        <v>533</v>
      </c>
      <c r="B1305" s="714">
        <v>2008</v>
      </c>
      <c r="D1305" s="722" t="s">
        <v>533</v>
      </c>
      <c r="E1305" s="722" t="s">
        <v>1486</v>
      </c>
      <c r="F1305" s="714" t="s">
        <v>705</v>
      </c>
      <c r="G1305" s="723" t="s">
        <v>1480</v>
      </c>
      <c r="H1305" s="714" t="s">
        <v>1584</v>
      </c>
      <c r="I1305" s="714" t="s">
        <v>1484</v>
      </c>
      <c r="J1305" s="724">
        <v>1</v>
      </c>
      <c r="K1305" s="725">
        <v>0.43580897040130739</v>
      </c>
      <c r="L1305" s="725">
        <v>1</v>
      </c>
      <c r="M1305" s="726">
        <f t="shared" si="40"/>
        <v>0.43580897040130739</v>
      </c>
      <c r="N1305" s="727">
        <f t="shared" si="41"/>
        <v>0.43580897040130739</v>
      </c>
      <c r="O1305" s="714" t="s">
        <v>498</v>
      </c>
      <c r="P1305" s="721" t="s">
        <v>1642</v>
      </c>
      <c r="R1305" s="714">
        <v>48.9</v>
      </c>
      <c r="S1305" s="714">
        <v>10374</v>
      </c>
    </row>
    <row r="1306" spans="1:19">
      <c r="A1306" s="721" t="s">
        <v>533</v>
      </c>
      <c r="B1306" s="714">
        <v>2008</v>
      </c>
      <c r="D1306" s="722" t="s">
        <v>532</v>
      </c>
      <c r="E1306" s="722" t="s">
        <v>1493</v>
      </c>
      <c r="F1306" s="714" t="s">
        <v>705</v>
      </c>
      <c r="G1306" s="723" t="s">
        <v>1480</v>
      </c>
      <c r="H1306" s="714" t="s">
        <v>1584</v>
      </c>
      <c r="I1306" s="714" t="s">
        <v>1484</v>
      </c>
      <c r="J1306" s="724">
        <v>60</v>
      </c>
      <c r="K1306" s="725">
        <v>53.034319956419097</v>
      </c>
      <c r="L1306" s="725">
        <v>1</v>
      </c>
      <c r="M1306" s="726">
        <f t="shared" si="40"/>
        <v>53.034319956419097</v>
      </c>
      <c r="N1306" s="727">
        <f t="shared" si="41"/>
        <v>0.88390533260698489</v>
      </c>
      <c r="O1306" s="714" t="s">
        <v>498</v>
      </c>
      <c r="P1306" s="721" t="s">
        <v>1642</v>
      </c>
      <c r="R1306" s="714">
        <v>48.9</v>
      </c>
      <c r="S1306" s="714">
        <v>10374</v>
      </c>
    </row>
    <row r="1307" spans="1:19">
      <c r="A1307" s="721" t="s">
        <v>533</v>
      </c>
      <c r="B1307" s="714">
        <v>2008</v>
      </c>
      <c r="D1307" s="722" t="s">
        <v>533</v>
      </c>
      <c r="E1307" s="722" t="s">
        <v>1499</v>
      </c>
      <c r="F1307" s="714" t="s">
        <v>705</v>
      </c>
      <c r="G1307" s="723" t="s">
        <v>1480</v>
      </c>
      <c r="H1307" s="714" t="s">
        <v>1584</v>
      </c>
      <c r="I1307" s="714" t="s">
        <v>1484</v>
      </c>
      <c r="J1307" s="724">
        <v>30</v>
      </c>
      <c r="K1307" s="725">
        <v>12.938078808788813</v>
      </c>
      <c r="L1307" s="725">
        <v>1</v>
      </c>
      <c r="M1307" s="726">
        <f t="shared" si="40"/>
        <v>12.938078808788813</v>
      </c>
      <c r="N1307" s="727">
        <f t="shared" si="41"/>
        <v>0.43126929362629374</v>
      </c>
      <c r="O1307" s="714" t="s">
        <v>498</v>
      </c>
      <c r="P1307" s="721" t="s">
        <v>1642</v>
      </c>
      <c r="R1307" s="714">
        <v>48.9</v>
      </c>
      <c r="S1307" s="714">
        <v>10374</v>
      </c>
    </row>
    <row r="1308" spans="1:19">
      <c r="A1308" s="721" t="s">
        <v>533</v>
      </c>
      <c r="B1308" s="714">
        <v>2008</v>
      </c>
      <c r="D1308" s="722" t="s">
        <v>533</v>
      </c>
      <c r="E1308" s="722" t="s">
        <v>1486</v>
      </c>
      <c r="F1308" s="714" t="s">
        <v>705</v>
      </c>
      <c r="G1308" s="723" t="s">
        <v>1480</v>
      </c>
      <c r="H1308" s="714" t="s">
        <v>1584</v>
      </c>
      <c r="I1308" s="714" t="s">
        <v>1484</v>
      </c>
      <c r="J1308" s="724">
        <v>50</v>
      </c>
      <c r="K1308" s="725">
        <v>31.323769747593968</v>
      </c>
      <c r="L1308" s="725">
        <v>1</v>
      </c>
      <c r="M1308" s="726">
        <f t="shared" si="40"/>
        <v>31.323769747593968</v>
      </c>
      <c r="N1308" s="727">
        <f t="shared" si="41"/>
        <v>0.62647539495187932</v>
      </c>
      <c r="O1308" s="714" t="s">
        <v>498</v>
      </c>
      <c r="P1308" s="721" t="s">
        <v>1642</v>
      </c>
      <c r="R1308" s="714">
        <v>48.9</v>
      </c>
      <c r="S1308" s="714">
        <v>10374</v>
      </c>
    </row>
    <row r="1309" spans="1:19">
      <c r="A1309" s="721" t="s">
        <v>533</v>
      </c>
      <c r="B1309" s="714">
        <v>2008</v>
      </c>
      <c r="D1309" s="722" t="s">
        <v>532</v>
      </c>
      <c r="E1309" s="722" t="s">
        <v>1493</v>
      </c>
      <c r="F1309" s="714" t="s">
        <v>705</v>
      </c>
      <c r="G1309" s="723" t="s">
        <v>1480</v>
      </c>
      <c r="H1309" s="714" t="s">
        <v>1584</v>
      </c>
      <c r="I1309" s="714" t="s">
        <v>1484</v>
      </c>
      <c r="J1309" s="724">
        <v>60</v>
      </c>
      <c r="K1309" s="725">
        <v>54.040312329762116</v>
      </c>
      <c r="L1309" s="725">
        <v>1</v>
      </c>
      <c r="M1309" s="726">
        <f t="shared" si="40"/>
        <v>54.040312329762116</v>
      </c>
      <c r="N1309" s="727">
        <f t="shared" si="41"/>
        <v>0.90067187216270195</v>
      </c>
      <c r="O1309" s="714" t="s">
        <v>498</v>
      </c>
      <c r="P1309" s="721" t="s">
        <v>1642</v>
      </c>
      <c r="R1309" s="714">
        <v>48.9</v>
      </c>
      <c r="S1309" s="714">
        <v>10374</v>
      </c>
    </row>
    <row r="1310" spans="1:19">
      <c r="A1310" s="721" t="s">
        <v>533</v>
      </c>
      <c r="B1310" s="714">
        <v>2008</v>
      </c>
      <c r="D1310" s="722" t="s">
        <v>533</v>
      </c>
      <c r="E1310" s="722" t="s">
        <v>1499</v>
      </c>
      <c r="F1310" s="714" t="s">
        <v>705</v>
      </c>
      <c r="G1310" s="723" t="s">
        <v>1480</v>
      </c>
      <c r="H1310" s="714" t="s">
        <v>1584</v>
      </c>
      <c r="I1310" s="714" t="s">
        <v>1484</v>
      </c>
      <c r="J1310" s="724">
        <v>30</v>
      </c>
      <c r="K1310" s="725">
        <v>9.3698928636281096</v>
      </c>
      <c r="L1310" s="725">
        <v>1</v>
      </c>
      <c r="M1310" s="726">
        <f t="shared" si="40"/>
        <v>9.3698928636281096</v>
      </c>
      <c r="N1310" s="727">
        <f t="shared" si="41"/>
        <v>0.31232976212093699</v>
      </c>
      <c r="O1310" s="714" t="s">
        <v>498</v>
      </c>
      <c r="P1310" s="721" t="s">
        <v>1642</v>
      </c>
      <c r="R1310" s="714">
        <v>48.9</v>
      </c>
      <c r="S1310" s="714">
        <v>10374</v>
      </c>
    </row>
    <row r="1311" spans="1:19">
      <c r="A1311" s="721" t="s">
        <v>533</v>
      </c>
      <c r="B1311" s="714">
        <v>2008</v>
      </c>
      <c r="D1311" s="722" t="s">
        <v>533</v>
      </c>
      <c r="E1311" s="722" t="s">
        <v>1499</v>
      </c>
      <c r="F1311" s="714" t="s">
        <v>705</v>
      </c>
      <c r="G1311" s="723" t="s">
        <v>1480</v>
      </c>
      <c r="H1311" s="714" t="s">
        <v>1584</v>
      </c>
      <c r="I1311" s="714" t="s">
        <v>1484</v>
      </c>
      <c r="J1311" s="724">
        <v>30</v>
      </c>
      <c r="K1311" s="725">
        <v>11.821318322135463</v>
      </c>
      <c r="L1311" s="725">
        <v>1</v>
      </c>
      <c r="M1311" s="726">
        <f t="shared" si="40"/>
        <v>11.821318322135463</v>
      </c>
      <c r="N1311" s="727">
        <f t="shared" si="41"/>
        <v>0.3940439440711821</v>
      </c>
      <c r="O1311" s="714" t="s">
        <v>498</v>
      </c>
      <c r="P1311" s="721" t="s">
        <v>1642</v>
      </c>
      <c r="R1311" s="714">
        <v>48.9</v>
      </c>
      <c r="S1311" s="714">
        <v>10374</v>
      </c>
    </row>
    <row r="1312" spans="1:19">
      <c r="A1312" s="721" t="s">
        <v>533</v>
      </c>
      <c r="B1312" s="714">
        <v>2008</v>
      </c>
      <c r="D1312" s="722" t="s">
        <v>533</v>
      </c>
      <c r="E1312" s="722" t="s">
        <v>1499</v>
      </c>
      <c r="F1312" s="714" t="s">
        <v>705</v>
      </c>
      <c r="G1312" s="723" t="s">
        <v>1480</v>
      </c>
      <c r="H1312" s="714" t="s">
        <v>1584</v>
      </c>
      <c r="I1312" s="714" t="s">
        <v>1484</v>
      </c>
      <c r="J1312" s="724">
        <v>30</v>
      </c>
      <c r="K1312" s="725">
        <v>10.940621027782822</v>
      </c>
      <c r="L1312" s="725">
        <v>1</v>
      </c>
      <c r="M1312" s="726">
        <f t="shared" si="40"/>
        <v>10.940621027782822</v>
      </c>
      <c r="N1312" s="727">
        <f t="shared" si="41"/>
        <v>0.36468736759276071</v>
      </c>
      <c r="O1312" s="714" t="s">
        <v>498</v>
      </c>
      <c r="P1312" s="721" t="s">
        <v>1642</v>
      </c>
      <c r="R1312" s="714">
        <v>48.9</v>
      </c>
      <c r="S1312" s="714">
        <v>10374</v>
      </c>
    </row>
    <row r="1313" spans="1:19">
      <c r="A1313" s="721" t="s">
        <v>533</v>
      </c>
      <c r="B1313" s="714">
        <v>2008</v>
      </c>
      <c r="D1313" s="722" t="s">
        <v>532</v>
      </c>
      <c r="E1313" s="722" t="s">
        <v>1493</v>
      </c>
      <c r="F1313" s="714" t="s">
        <v>705</v>
      </c>
      <c r="G1313" s="723" t="s">
        <v>1480</v>
      </c>
      <c r="H1313" s="714" t="s">
        <v>1584</v>
      </c>
      <c r="I1313" s="714" t="s">
        <v>1484</v>
      </c>
      <c r="J1313" s="724">
        <v>20</v>
      </c>
      <c r="K1313" s="725">
        <v>19.974577810059923</v>
      </c>
      <c r="L1313" s="725">
        <v>1</v>
      </c>
      <c r="M1313" s="726">
        <f t="shared" si="40"/>
        <v>19.974577810059923</v>
      </c>
      <c r="N1313" s="727">
        <f t="shared" si="41"/>
        <v>0.99872889050299618</v>
      </c>
      <c r="O1313" s="714" t="s">
        <v>498</v>
      </c>
      <c r="P1313" s="721" t="s">
        <v>1642</v>
      </c>
      <c r="R1313" s="714">
        <v>48.9</v>
      </c>
      <c r="S1313" s="714">
        <v>10374</v>
      </c>
    </row>
    <row r="1314" spans="1:19">
      <c r="A1314" s="721" t="s">
        <v>533</v>
      </c>
      <c r="B1314" s="714">
        <v>2008</v>
      </c>
      <c r="D1314" s="722" t="s">
        <v>532</v>
      </c>
      <c r="E1314" s="722" t="s">
        <v>1493</v>
      </c>
      <c r="F1314" s="714" t="s">
        <v>705</v>
      </c>
      <c r="G1314" s="723" t="s">
        <v>1480</v>
      </c>
      <c r="H1314" s="714" t="s">
        <v>1584</v>
      </c>
      <c r="I1314" s="714" t="s">
        <v>1484</v>
      </c>
      <c r="J1314" s="724">
        <v>20</v>
      </c>
      <c r="K1314" s="725">
        <v>19.956419102959867</v>
      </c>
      <c r="L1314" s="725">
        <v>1</v>
      </c>
      <c r="M1314" s="726">
        <f t="shared" si="40"/>
        <v>19.956419102959867</v>
      </c>
      <c r="N1314" s="727">
        <f t="shared" si="41"/>
        <v>0.99782095514799329</v>
      </c>
      <c r="O1314" s="714" t="s">
        <v>498</v>
      </c>
      <c r="P1314" s="721" t="s">
        <v>1642</v>
      </c>
      <c r="R1314" s="714">
        <v>48.9</v>
      </c>
      <c r="S1314" s="714">
        <v>10374</v>
      </c>
    </row>
    <row r="1315" spans="1:19">
      <c r="A1315" s="721" t="s">
        <v>533</v>
      </c>
      <c r="B1315" s="714">
        <v>2008</v>
      </c>
      <c r="D1315" s="722" t="s">
        <v>533</v>
      </c>
      <c r="E1315" s="722" t="s">
        <v>1496</v>
      </c>
      <c r="F1315" s="714" t="s">
        <v>705</v>
      </c>
      <c r="G1315" s="723" t="s">
        <v>1480</v>
      </c>
      <c r="H1315" s="714" t="s">
        <v>1584</v>
      </c>
      <c r="I1315" s="714" t="s">
        <v>1484</v>
      </c>
      <c r="J1315" s="724">
        <v>20</v>
      </c>
      <c r="K1315" s="725">
        <v>6.3737061921191209</v>
      </c>
      <c r="L1315" s="725">
        <v>1</v>
      </c>
      <c r="M1315" s="726">
        <f t="shared" si="40"/>
        <v>6.3737061921191209</v>
      </c>
      <c r="N1315" s="727">
        <f t="shared" si="41"/>
        <v>0.31868530960595604</v>
      </c>
      <c r="O1315" s="714" t="s">
        <v>498</v>
      </c>
      <c r="P1315" s="721" t="s">
        <v>1642</v>
      </c>
      <c r="R1315" s="714">
        <v>48.9</v>
      </c>
      <c r="S1315" s="714">
        <v>10374</v>
      </c>
    </row>
    <row r="1316" spans="1:19">
      <c r="A1316" s="721" t="s">
        <v>533</v>
      </c>
      <c r="B1316" s="714">
        <v>2008</v>
      </c>
      <c r="D1316" s="722" t="s">
        <v>533</v>
      </c>
      <c r="E1316" s="722" t="s">
        <v>1499</v>
      </c>
      <c r="F1316" s="714" t="s">
        <v>705</v>
      </c>
      <c r="G1316" s="723" t="s">
        <v>1480</v>
      </c>
      <c r="H1316" s="714" t="s">
        <v>1584</v>
      </c>
      <c r="I1316" s="714" t="s">
        <v>1484</v>
      </c>
      <c r="J1316" s="724">
        <v>30</v>
      </c>
      <c r="K1316" s="725">
        <v>9.3063373887779175</v>
      </c>
      <c r="L1316" s="725">
        <v>1</v>
      </c>
      <c r="M1316" s="726">
        <f t="shared" si="40"/>
        <v>9.3063373887779175</v>
      </c>
      <c r="N1316" s="727">
        <f t="shared" si="41"/>
        <v>0.31021124629259728</v>
      </c>
      <c r="O1316" s="714" t="s">
        <v>498</v>
      </c>
      <c r="P1316" s="721" t="s">
        <v>1642</v>
      </c>
      <c r="R1316" s="714">
        <v>48.9</v>
      </c>
      <c r="S1316" s="714">
        <v>10374</v>
      </c>
    </row>
    <row r="1317" spans="1:19">
      <c r="A1317" s="721" t="s">
        <v>533</v>
      </c>
      <c r="B1317" s="714">
        <v>2008</v>
      </c>
      <c r="D1317" s="722" t="s">
        <v>533</v>
      </c>
      <c r="E1317" s="722" t="s">
        <v>1499</v>
      </c>
      <c r="F1317" s="714" t="s">
        <v>705</v>
      </c>
      <c r="G1317" s="723" t="s">
        <v>1480</v>
      </c>
      <c r="H1317" s="714" t="s">
        <v>1584</v>
      </c>
      <c r="I1317" s="714" t="s">
        <v>1484</v>
      </c>
      <c r="J1317" s="724">
        <v>30</v>
      </c>
      <c r="K1317" s="725">
        <v>11.821318322135463</v>
      </c>
      <c r="L1317" s="725">
        <v>1</v>
      </c>
      <c r="M1317" s="726">
        <f t="shared" si="40"/>
        <v>11.821318322135463</v>
      </c>
      <c r="N1317" s="727">
        <f t="shared" si="41"/>
        <v>0.3940439440711821</v>
      </c>
      <c r="O1317" s="714" t="s">
        <v>498</v>
      </c>
      <c r="P1317" s="721" t="s">
        <v>1642</v>
      </c>
      <c r="R1317" s="714">
        <v>48.9</v>
      </c>
      <c r="S1317" s="714">
        <v>10374</v>
      </c>
    </row>
    <row r="1318" spans="1:19">
      <c r="A1318" s="721" t="s">
        <v>533</v>
      </c>
      <c r="B1318" s="714">
        <v>2008</v>
      </c>
      <c r="D1318" s="722" t="s">
        <v>533</v>
      </c>
      <c r="E1318" s="722" t="s">
        <v>1499</v>
      </c>
      <c r="F1318" s="714" t="s">
        <v>705</v>
      </c>
      <c r="G1318" s="723" t="s">
        <v>1480</v>
      </c>
      <c r="H1318" s="714" t="s">
        <v>1584</v>
      </c>
      <c r="I1318" s="714" t="s">
        <v>1484</v>
      </c>
      <c r="J1318" s="724">
        <v>30</v>
      </c>
      <c r="K1318" s="725">
        <v>9.3626293807880874</v>
      </c>
      <c r="L1318" s="725">
        <v>1</v>
      </c>
      <c r="M1318" s="726">
        <f t="shared" si="40"/>
        <v>9.3626293807880874</v>
      </c>
      <c r="N1318" s="727">
        <f t="shared" si="41"/>
        <v>0.31208764602626959</v>
      </c>
      <c r="O1318" s="714" t="s">
        <v>498</v>
      </c>
      <c r="P1318" s="721" t="s">
        <v>1642</v>
      </c>
      <c r="R1318" s="714">
        <v>48.9</v>
      </c>
      <c r="S1318" s="714">
        <v>10374</v>
      </c>
    </row>
    <row r="1319" spans="1:19">
      <c r="A1319" s="721" t="s">
        <v>533</v>
      </c>
      <c r="B1319" s="714">
        <v>2008</v>
      </c>
      <c r="D1319" s="722" t="s">
        <v>532</v>
      </c>
      <c r="E1319" s="722" t="s">
        <v>1493</v>
      </c>
      <c r="F1319" s="714" t="s">
        <v>705</v>
      </c>
      <c r="G1319" s="723" t="s">
        <v>1480</v>
      </c>
      <c r="H1319" s="714" t="s">
        <v>1584</v>
      </c>
      <c r="I1319" s="714" t="s">
        <v>1484</v>
      </c>
      <c r="J1319" s="724">
        <v>60</v>
      </c>
      <c r="K1319" s="725">
        <v>59.923733430179766</v>
      </c>
      <c r="L1319" s="725">
        <v>1</v>
      </c>
      <c r="M1319" s="726">
        <f t="shared" si="40"/>
        <v>59.923733430179766</v>
      </c>
      <c r="N1319" s="727">
        <f t="shared" si="41"/>
        <v>0.99872889050299607</v>
      </c>
      <c r="O1319" s="714" t="s">
        <v>498</v>
      </c>
      <c r="P1319" s="721" t="s">
        <v>1642</v>
      </c>
      <c r="R1319" s="714">
        <v>48.9</v>
      </c>
      <c r="S1319" s="714">
        <v>10374</v>
      </c>
    </row>
    <row r="1320" spans="1:19">
      <c r="A1320" s="721" t="s">
        <v>533</v>
      </c>
      <c r="B1320" s="714">
        <v>2008</v>
      </c>
      <c r="D1320" s="722" t="s">
        <v>533</v>
      </c>
      <c r="E1320" s="722" t="s">
        <v>1499</v>
      </c>
      <c r="F1320" s="714" t="s">
        <v>705</v>
      </c>
      <c r="G1320" s="723" t="s">
        <v>1480</v>
      </c>
      <c r="H1320" s="714" t="s">
        <v>1584</v>
      </c>
      <c r="I1320" s="714" t="s">
        <v>1484</v>
      </c>
      <c r="J1320" s="724">
        <v>30</v>
      </c>
      <c r="K1320" s="725">
        <v>9.5333212275285995</v>
      </c>
      <c r="L1320" s="725">
        <v>1</v>
      </c>
      <c r="M1320" s="726">
        <f t="shared" si="40"/>
        <v>9.5333212275285995</v>
      </c>
      <c r="N1320" s="727">
        <f t="shared" si="41"/>
        <v>0.31777737425095332</v>
      </c>
      <c r="O1320" s="714" t="s">
        <v>498</v>
      </c>
      <c r="P1320" s="721" t="s">
        <v>1642</v>
      </c>
      <c r="R1320" s="714">
        <v>48.9</v>
      </c>
      <c r="S1320" s="714">
        <v>10374</v>
      </c>
    </row>
    <row r="1321" spans="1:19">
      <c r="A1321" s="721" t="s">
        <v>533</v>
      </c>
      <c r="B1321" s="714">
        <v>2008</v>
      </c>
      <c r="D1321" s="722" t="s">
        <v>533</v>
      </c>
      <c r="E1321" s="722" t="s">
        <v>1499</v>
      </c>
      <c r="F1321" s="714" t="s">
        <v>705</v>
      </c>
      <c r="G1321" s="723" t="s">
        <v>1480</v>
      </c>
      <c r="H1321" s="714" t="s">
        <v>1584</v>
      </c>
      <c r="I1321" s="714" t="s">
        <v>1484</v>
      </c>
      <c r="J1321" s="724">
        <v>30</v>
      </c>
      <c r="K1321" s="725">
        <v>9.0702741964772109</v>
      </c>
      <c r="L1321" s="725">
        <v>1</v>
      </c>
      <c r="M1321" s="726">
        <f t="shared" si="40"/>
        <v>9.0702741964772109</v>
      </c>
      <c r="N1321" s="727">
        <f t="shared" si="41"/>
        <v>0.30234247321590701</v>
      </c>
      <c r="O1321" s="714" t="s">
        <v>498</v>
      </c>
      <c r="P1321" s="721" t="s">
        <v>1642</v>
      </c>
      <c r="R1321" s="714">
        <v>48.9</v>
      </c>
      <c r="S1321" s="714">
        <v>10374</v>
      </c>
    </row>
    <row r="1322" spans="1:19">
      <c r="A1322" s="721" t="s">
        <v>533</v>
      </c>
      <c r="B1322" s="714">
        <v>2008</v>
      </c>
      <c r="D1322" s="722" t="s">
        <v>533</v>
      </c>
      <c r="E1322" s="722" t="s">
        <v>1499</v>
      </c>
      <c r="F1322" s="714" t="s">
        <v>705</v>
      </c>
      <c r="G1322" s="723" t="s">
        <v>1480</v>
      </c>
      <c r="H1322" s="714" t="s">
        <v>1584</v>
      </c>
      <c r="I1322" s="714" t="s">
        <v>1484</v>
      </c>
      <c r="J1322" s="724">
        <v>30</v>
      </c>
      <c r="K1322" s="725">
        <v>9.3626293807880874</v>
      </c>
      <c r="L1322" s="725">
        <v>1</v>
      </c>
      <c r="M1322" s="726">
        <f t="shared" si="40"/>
        <v>9.3626293807880874</v>
      </c>
      <c r="N1322" s="727">
        <f t="shared" si="41"/>
        <v>0.31208764602626959</v>
      </c>
      <c r="O1322" s="714" t="s">
        <v>498</v>
      </c>
      <c r="P1322" s="721" t="s">
        <v>1642</v>
      </c>
      <c r="R1322" s="714">
        <v>48.9</v>
      </c>
      <c r="S1322" s="714">
        <v>10374</v>
      </c>
    </row>
    <row r="1323" spans="1:19">
      <c r="A1323" s="721" t="s">
        <v>533</v>
      </c>
      <c r="B1323" s="714">
        <v>2008</v>
      </c>
      <c r="D1323" s="722" t="s">
        <v>532</v>
      </c>
      <c r="E1323" s="722" t="s">
        <v>1493</v>
      </c>
      <c r="F1323" s="714" t="s">
        <v>705</v>
      </c>
      <c r="G1323" s="723" t="s">
        <v>1480</v>
      </c>
      <c r="H1323" s="714" t="s">
        <v>1584</v>
      </c>
      <c r="I1323" s="714" t="s">
        <v>1484</v>
      </c>
      <c r="J1323" s="724">
        <v>60</v>
      </c>
      <c r="K1323" s="725">
        <v>59.397130924278187</v>
      </c>
      <c r="L1323" s="725">
        <v>1</v>
      </c>
      <c r="M1323" s="726">
        <f t="shared" si="40"/>
        <v>59.397130924278187</v>
      </c>
      <c r="N1323" s="727">
        <f t="shared" si="41"/>
        <v>0.98995218207130309</v>
      </c>
      <c r="O1323" s="714" t="s">
        <v>498</v>
      </c>
      <c r="P1323" s="721" t="s">
        <v>1642</v>
      </c>
      <c r="R1323" s="714">
        <v>48.9</v>
      </c>
      <c r="S1323" s="714">
        <v>10374</v>
      </c>
    </row>
    <row r="1324" spans="1:19">
      <c r="A1324" s="721" t="s">
        <v>533</v>
      </c>
      <c r="B1324" s="714">
        <v>2008</v>
      </c>
      <c r="D1324" s="722" t="s">
        <v>532</v>
      </c>
      <c r="E1324" s="722" t="s">
        <v>1493</v>
      </c>
      <c r="F1324" s="714" t="s">
        <v>705</v>
      </c>
      <c r="G1324" s="723" t="s">
        <v>1480</v>
      </c>
      <c r="H1324" s="714" t="s">
        <v>1584</v>
      </c>
      <c r="I1324" s="714" t="s">
        <v>1484</v>
      </c>
      <c r="J1324" s="724">
        <v>60</v>
      </c>
      <c r="K1324" s="725">
        <v>57.586707826402758</v>
      </c>
      <c r="L1324" s="725">
        <v>1</v>
      </c>
      <c r="M1324" s="726">
        <f t="shared" si="40"/>
        <v>57.586707826402758</v>
      </c>
      <c r="N1324" s="727">
        <f t="shared" si="41"/>
        <v>0.95977846377337928</v>
      </c>
      <c r="O1324" s="714" t="s">
        <v>498</v>
      </c>
      <c r="P1324" s="721" t="s">
        <v>1642</v>
      </c>
      <c r="R1324" s="714">
        <v>48.9</v>
      </c>
      <c r="S1324" s="714">
        <v>10374</v>
      </c>
    </row>
    <row r="1325" spans="1:19">
      <c r="A1325" s="721" t="s">
        <v>533</v>
      </c>
      <c r="B1325" s="714">
        <v>2008</v>
      </c>
      <c r="D1325" s="722" t="s">
        <v>533</v>
      </c>
      <c r="E1325" s="722" t="s">
        <v>1499</v>
      </c>
      <c r="F1325" s="714" t="s">
        <v>705</v>
      </c>
      <c r="G1325" s="723" t="s">
        <v>1480</v>
      </c>
      <c r="H1325" s="714" t="s">
        <v>1584</v>
      </c>
      <c r="I1325" s="714" t="s">
        <v>1484</v>
      </c>
      <c r="J1325" s="724">
        <v>30</v>
      </c>
      <c r="K1325" s="725">
        <v>7.8990375885236963</v>
      </c>
      <c r="L1325" s="725">
        <v>1</v>
      </c>
      <c r="M1325" s="726">
        <f t="shared" si="40"/>
        <v>7.8990375885236963</v>
      </c>
      <c r="N1325" s="727">
        <f t="shared" si="41"/>
        <v>0.26330125295078988</v>
      </c>
      <c r="O1325" s="714" t="s">
        <v>498</v>
      </c>
      <c r="P1325" s="721" t="s">
        <v>1642</v>
      </c>
      <c r="R1325" s="714">
        <v>48.9</v>
      </c>
      <c r="S1325" s="714">
        <v>10374</v>
      </c>
    </row>
    <row r="1326" spans="1:19">
      <c r="A1326" s="721" t="s">
        <v>533</v>
      </c>
      <c r="B1326" s="714">
        <v>2008</v>
      </c>
      <c r="D1326" s="722" t="s">
        <v>532</v>
      </c>
      <c r="E1326" s="722" t="s">
        <v>1493</v>
      </c>
      <c r="F1326" s="714" t="s">
        <v>705</v>
      </c>
      <c r="G1326" s="723" t="s">
        <v>1480</v>
      </c>
      <c r="H1326" s="714" t="s">
        <v>1584</v>
      </c>
      <c r="I1326" s="714" t="s">
        <v>1484</v>
      </c>
      <c r="J1326" s="724">
        <v>20</v>
      </c>
      <c r="K1326" s="725">
        <v>20.728164154712182</v>
      </c>
      <c r="L1326" s="725">
        <v>1</v>
      </c>
      <c r="M1326" s="726">
        <f t="shared" si="40"/>
        <v>20.728164154712182</v>
      </c>
      <c r="N1326" s="727">
        <f t="shared" si="41"/>
        <v>1.0364082077356092</v>
      </c>
      <c r="O1326" s="714" t="s">
        <v>498</v>
      </c>
      <c r="P1326" s="721" t="s">
        <v>1642</v>
      </c>
      <c r="R1326" s="714">
        <v>48.9</v>
      </c>
      <c r="S1326" s="714">
        <v>10374</v>
      </c>
    </row>
    <row r="1327" spans="1:19">
      <c r="A1327" s="721" t="s">
        <v>533</v>
      </c>
      <c r="B1327" s="714">
        <v>2008</v>
      </c>
      <c r="D1327" s="722" t="s">
        <v>533</v>
      </c>
      <c r="E1327" s="722" t="s">
        <v>1486</v>
      </c>
      <c r="F1327" s="714" t="s">
        <v>705</v>
      </c>
      <c r="G1327" s="723" t="s">
        <v>1480</v>
      </c>
      <c r="H1327" s="714" t="s">
        <v>1584</v>
      </c>
      <c r="I1327" s="714" t="s">
        <v>1484</v>
      </c>
      <c r="J1327" s="724">
        <v>50</v>
      </c>
      <c r="K1327" s="725">
        <v>22.625749046667874</v>
      </c>
      <c r="L1327" s="725">
        <v>1</v>
      </c>
      <c r="M1327" s="726">
        <f t="shared" si="40"/>
        <v>22.625749046667874</v>
      </c>
      <c r="N1327" s="727">
        <f t="shared" si="41"/>
        <v>0.45251498093335746</v>
      </c>
      <c r="O1327" s="714" t="s">
        <v>498</v>
      </c>
      <c r="P1327" s="721" t="s">
        <v>1642</v>
      </c>
      <c r="R1327" s="714">
        <v>48.9</v>
      </c>
      <c r="S1327" s="714">
        <v>10374</v>
      </c>
    </row>
    <row r="1328" spans="1:19">
      <c r="A1328" s="721" t="s">
        <v>533</v>
      </c>
      <c r="B1328" s="714">
        <v>2008</v>
      </c>
      <c r="D1328" s="722" t="s">
        <v>533</v>
      </c>
      <c r="E1328" s="722" t="s">
        <v>1499</v>
      </c>
      <c r="F1328" s="714" t="s">
        <v>705</v>
      </c>
      <c r="G1328" s="723" t="s">
        <v>1480</v>
      </c>
      <c r="H1328" s="714" t="s">
        <v>1584</v>
      </c>
      <c r="I1328" s="714" t="s">
        <v>1484</v>
      </c>
      <c r="J1328" s="724">
        <v>30</v>
      </c>
      <c r="K1328" s="725">
        <v>10.895224260032684</v>
      </c>
      <c r="L1328" s="725">
        <v>1</v>
      </c>
      <c r="M1328" s="726">
        <f t="shared" si="40"/>
        <v>10.895224260032684</v>
      </c>
      <c r="N1328" s="727">
        <f t="shared" si="41"/>
        <v>0.36317414200108949</v>
      </c>
      <c r="O1328" s="714" t="s">
        <v>498</v>
      </c>
      <c r="P1328" s="721" t="s">
        <v>1642</v>
      </c>
      <c r="R1328" s="714">
        <v>48.9</v>
      </c>
      <c r="S1328" s="714">
        <v>10374</v>
      </c>
    </row>
    <row r="1329" spans="1:19">
      <c r="A1329" s="721" t="s">
        <v>533</v>
      </c>
      <c r="B1329" s="714">
        <v>2008</v>
      </c>
      <c r="D1329" s="722" t="s">
        <v>532</v>
      </c>
      <c r="E1329" s="722" t="s">
        <v>1493</v>
      </c>
      <c r="F1329" s="714" t="s">
        <v>705</v>
      </c>
      <c r="G1329" s="723" t="s">
        <v>1480</v>
      </c>
      <c r="H1329" s="714" t="s">
        <v>1584</v>
      </c>
      <c r="I1329" s="714" t="s">
        <v>1484</v>
      </c>
      <c r="J1329" s="724">
        <v>60</v>
      </c>
      <c r="K1329" s="725">
        <v>55.710913382967128</v>
      </c>
      <c r="L1329" s="725">
        <v>1</v>
      </c>
      <c r="M1329" s="726">
        <f t="shared" si="40"/>
        <v>55.710913382967128</v>
      </c>
      <c r="N1329" s="727">
        <f t="shared" si="41"/>
        <v>0.92851522304945211</v>
      </c>
      <c r="O1329" s="714" t="s">
        <v>498</v>
      </c>
      <c r="P1329" s="721" t="s">
        <v>1642</v>
      </c>
      <c r="R1329" s="714">
        <v>48.9</v>
      </c>
      <c r="S1329" s="714">
        <v>10374</v>
      </c>
    </row>
    <row r="1330" spans="1:19">
      <c r="A1330" s="721" t="s">
        <v>533</v>
      </c>
      <c r="B1330" s="714">
        <v>2008</v>
      </c>
      <c r="D1330" s="722" t="s">
        <v>533</v>
      </c>
      <c r="E1330" s="722" t="s">
        <v>1499</v>
      </c>
      <c r="F1330" s="714" t="s">
        <v>705</v>
      </c>
      <c r="G1330" s="723" t="s">
        <v>1480</v>
      </c>
      <c r="H1330" s="714" t="s">
        <v>1584</v>
      </c>
      <c r="I1330" s="714" t="s">
        <v>1484</v>
      </c>
      <c r="J1330" s="724">
        <v>30</v>
      </c>
      <c r="K1330" s="725">
        <v>11.267477755583801</v>
      </c>
      <c r="L1330" s="725">
        <v>1</v>
      </c>
      <c r="M1330" s="726">
        <f t="shared" si="40"/>
        <v>11.267477755583801</v>
      </c>
      <c r="N1330" s="727">
        <f t="shared" si="41"/>
        <v>0.37558259185279336</v>
      </c>
      <c r="O1330" s="714" t="s">
        <v>498</v>
      </c>
      <c r="P1330" s="721" t="s">
        <v>1642</v>
      </c>
      <c r="R1330" s="714">
        <v>48.9</v>
      </c>
      <c r="S1330" s="714">
        <v>10374</v>
      </c>
    </row>
    <row r="1331" spans="1:19">
      <c r="A1331" s="721" t="s">
        <v>533</v>
      </c>
      <c r="B1331" s="714">
        <v>2008</v>
      </c>
      <c r="D1331" s="722" t="s">
        <v>532</v>
      </c>
      <c r="E1331" s="722" t="s">
        <v>1493</v>
      </c>
      <c r="F1331" s="714" t="s">
        <v>705</v>
      </c>
      <c r="G1331" s="723" t="s">
        <v>1480</v>
      </c>
      <c r="H1331" s="714" t="s">
        <v>1584</v>
      </c>
      <c r="I1331" s="714" t="s">
        <v>1484</v>
      </c>
      <c r="J1331" s="724">
        <v>20</v>
      </c>
      <c r="K1331" s="725">
        <v>18.285818049754855</v>
      </c>
      <c r="L1331" s="725">
        <v>1</v>
      </c>
      <c r="M1331" s="726">
        <f t="shared" si="40"/>
        <v>18.285818049754855</v>
      </c>
      <c r="N1331" s="727">
        <f t="shared" si="41"/>
        <v>0.91429090248774281</v>
      </c>
      <c r="O1331" s="714" t="s">
        <v>498</v>
      </c>
      <c r="P1331" s="721" t="s">
        <v>1642</v>
      </c>
      <c r="R1331" s="714">
        <v>48.9</v>
      </c>
      <c r="S1331" s="714">
        <v>10374</v>
      </c>
    </row>
    <row r="1332" spans="1:19">
      <c r="A1332" s="721" t="s">
        <v>533</v>
      </c>
      <c r="B1332" s="714">
        <v>2008</v>
      </c>
      <c r="D1332" s="722" t="s">
        <v>533</v>
      </c>
      <c r="E1332" s="722" t="s">
        <v>1486</v>
      </c>
      <c r="F1332" s="714" t="s">
        <v>705</v>
      </c>
      <c r="G1332" s="723" t="s">
        <v>1480</v>
      </c>
      <c r="H1332" s="714" t="s">
        <v>1584</v>
      </c>
      <c r="I1332" s="714" t="s">
        <v>1484</v>
      </c>
      <c r="J1332" s="724">
        <v>50</v>
      </c>
      <c r="K1332" s="725">
        <v>21.999273651715995</v>
      </c>
      <c r="L1332" s="725">
        <v>1</v>
      </c>
      <c r="M1332" s="726">
        <f t="shared" si="40"/>
        <v>21.999273651715995</v>
      </c>
      <c r="N1332" s="727">
        <f t="shared" si="41"/>
        <v>0.4399854730343199</v>
      </c>
      <c r="O1332" s="714" t="s">
        <v>498</v>
      </c>
      <c r="P1332" s="721" t="s">
        <v>1642</v>
      </c>
      <c r="R1332" s="714">
        <v>48.9</v>
      </c>
      <c r="S1332" s="714">
        <v>10374</v>
      </c>
    </row>
    <row r="1333" spans="1:19">
      <c r="A1333" s="721" t="s">
        <v>533</v>
      </c>
      <c r="B1333" s="714">
        <v>2008</v>
      </c>
      <c r="D1333" s="722" t="s">
        <v>533</v>
      </c>
      <c r="E1333" s="722" t="s">
        <v>1499</v>
      </c>
      <c r="F1333" s="714" t="s">
        <v>705</v>
      </c>
      <c r="G1333" s="723" t="s">
        <v>1480</v>
      </c>
      <c r="H1333" s="714" t="s">
        <v>1584</v>
      </c>
      <c r="I1333" s="714" t="s">
        <v>1484</v>
      </c>
      <c r="J1333" s="724">
        <v>30</v>
      </c>
      <c r="K1333" s="725">
        <v>8.3893226802251668</v>
      </c>
      <c r="L1333" s="725">
        <v>1</v>
      </c>
      <c r="M1333" s="726">
        <f t="shared" si="40"/>
        <v>8.3893226802251668</v>
      </c>
      <c r="N1333" s="727">
        <f t="shared" si="41"/>
        <v>0.2796440893408389</v>
      </c>
      <c r="O1333" s="714" t="s">
        <v>498</v>
      </c>
      <c r="P1333" s="721" t="s">
        <v>1642</v>
      </c>
      <c r="R1333" s="714">
        <v>48.9</v>
      </c>
      <c r="S1333" s="714">
        <v>10374</v>
      </c>
    </row>
    <row r="1334" spans="1:19">
      <c r="A1334" s="721" t="s">
        <v>533</v>
      </c>
      <c r="B1334" s="714">
        <v>2008</v>
      </c>
      <c r="D1334" s="722" t="s">
        <v>533</v>
      </c>
      <c r="E1334" s="722" t="s">
        <v>1499</v>
      </c>
      <c r="F1334" s="714" t="s">
        <v>705</v>
      </c>
      <c r="G1334" s="723" t="s">
        <v>1480</v>
      </c>
      <c r="H1334" s="714" t="s">
        <v>1584</v>
      </c>
      <c r="I1334" s="714" t="s">
        <v>1484</v>
      </c>
      <c r="J1334" s="724">
        <v>30</v>
      </c>
      <c r="K1334" s="725">
        <v>9.3626293807880874</v>
      </c>
      <c r="L1334" s="725">
        <v>1</v>
      </c>
      <c r="M1334" s="726">
        <f t="shared" si="40"/>
        <v>9.3626293807880874</v>
      </c>
      <c r="N1334" s="727">
        <f t="shared" si="41"/>
        <v>0.31208764602626959</v>
      </c>
      <c r="O1334" s="714" t="s">
        <v>498</v>
      </c>
      <c r="P1334" s="721" t="s">
        <v>1642</v>
      </c>
      <c r="R1334" s="714">
        <v>48.9</v>
      </c>
      <c r="S1334" s="714">
        <v>10374</v>
      </c>
    </row>
    <row r="1335" spans="1:19">
      <c r="A1335" s="721" t="s">
        <v>533</v>
      </c>
      <c r="B1335" s="714">
        <v>2008</v>
      </c>
      <c r="D1335" s="722" t="s">
        <v>533</v>
      </c>
      <c r="E1335" s="722" t="s">
        <v>1486</v>
      </c>
      <c r="F1335" s="714" t="s">
        <v>705</v>
      </c>
      <c r="G1335" s="723" t="s">
        <v>1480</v>
      </c>
      <c r="H1335" s="714" t="s">
        <v>1584</v>
      </c>
      <c r="I1335" s="714" t="s">
        <v>1484</v>
      </c>
      <c r="J1335" s="724">
        <v>50</v>
      </c>
      <c r="K1335" s="725">
        <v>26.871254766660613</v>
      </c>
      <c r="L1335" s="725">
        <v>1</v>
      </c>
      <c r="M1335" s="726">
        <f t="shared" si="40"/>
        <v>26.871254766660613</v>
      </c>
      <c r="N1335" s="727">
        <f t="shared" si="41"/>
        <v>0.53742509533321225</v>
      </c>
      <c r="O1335" s="714" t="s">
        <v>498</v>
      </c>
      <c r="P1335" s="721" t="s">
        <v>1642</v>
      </c>
      <c r="R1335" s="714">
        <v>48.9</v>
      </c>
      <c r="S1335" s="714">
        <v>10374</v>
      </c>
    </row>
    <row r="1336" spans="1:19">
      <c r="A1336" s="721" t="s">
        <v>533</v>
      </c>
      <c r="B1336" s="714">
        <v>2008</v>
      </c>
      <c r="D1336" s="722" t="s">
        <v>532</v>
      </c>
      <c r="E1336" s="722" t="s">
        <v>1493</v>
      </c>
      <c r="F1336" s="714" t="s">
        <v>705</v>
      </c>
      <c r="G1336" s="723" t="s">
        <v>1480</v>
      </c>
      <c r="H1336" s="714" t="s">
        <v>1584</v>
      </c>
      <c r="I1336" s="714" t="s">
        <v>1484</v>
      </c>
      <c r="J1336" s="724">
        <v>20</v>
      </c>
      <c r="K1336" s="725">
        <v>28.027964408934082</v>
      </c>
      <c r="L1336" s="725">
        <v>1</v>
      </c>
      <c r="M1336" s="726">
        <f t="shared" si="40"/>
        <v>28.027964408934082</v>
      </c>
      <c r="N1336" s="727">
        <f t="shared" si="41"/>
        <v>1.4013982204467041</v>
      </c>
      <c r="O1336" s="714" t="s">
        <v>498</v>
      </c>
      <c r="P1336" s="721" t="s">
        <v>1642</v>
      </c>
      <c r="R1336" s="714">
        <v>48.9</v>
      </c>
      <c r="S1336" s="714">
        <v>10374</v>
      </c>
    </row>
    <row r="1337" spans="1:19">
      <c r="A1337" s="721" t="s">
        <v>533</v>
      </c>
      <c r="B1337" s="714">
        <v>2008</v>
      </c>
      <c r="D1337" s="722" t="s">
        <v>533</v>
      </c>
      <c r="E1337" s="722" t="s">
        <v>1486</v>
      </c>
      <c r="F1337" s="714" t="s">
        <v>705</v>
      </c>
      <c r="G1337" s="723" t="s">
        <v>1480</v>
      </c>
      <c r="H1337" s="714" t="s">
        <v>1584</v>
      </c>
      <c r="I1337" s="714" t="s">
        <v>1484</v>
      </c>
      <c r="J1337" s="724">
        <v>50</v>
      </c>
      <c r="K1337" s="725">
        <v>26.871254766660613</v>
      </c>
      <c r="L1337" s="725">
        <v>1</v>
      </c>
      <c r="M1337" s="726">
        <f t="shared" si="40"/>
        <v>26.871254766660613</v>
      </c>
      <c r="N1337" s="727">
        <f t="shared" si="41"/>
        <v>0.53742509533321225</v>
      </c>
      <c r="O1337" s="714" t="s">
        <v>498</v>
      </c>
      <c r="P1337" s="721" t="s">
        <v>1642</v>
      </c>
      <c r="R1337" s="714">
        <v>48.9</v>
      </c>
      <c r="S1337" s="714">
        <v>10374</v>
      </c>
    </row>
    <row r="1338" spans="1:19">
      <c r="A1338" s="721" t="s">
        <v>533</v>
      </c>
      <c r="B1338" s="714">
        <v>2008</v>
      </c>
      <c r="D1338" s="722" t="s">
        <v>532</v>
      </c>
      <c r="E1338" s="722" t="s">
        <v>1493</v>
      </c>
      <c r="F1338" s="714" t="s">
        <v>705</v>
      </c>
      <c r="G1338" s="723" t="s">
        <v>1480</v>
      </c>
      <c r="H1338" s="714" t="s">
        <v>1584</v>
      </c>
      <c r="I1338" s="714" t="s">
        <v>1484</v>
      </c>
      <c r="J1338" s="724">
        <v>60</v>
      </c>
      <c r="K1338" s="725">
        <v>49.028509170147082</v>
      </c>
      <c r="L1338" s="725">
        <v>1</v>
      </c>
      <c r="M1338" s="726">
        <f t="shared" si="40"/>
        <v>49.028509170147082</v>
      </c>
      <c r="N1338" s="727">
        <f t="shared" si="41"/>
        <v>0.81714181950245135</v>
      </c>
      <c r="O1338" s="714" t="s">
        <v>498</v>
      </c>
      <c r="P1338" s="721" t="s">
        <v>1642</v>
      </c>
      <c r="R1338" s="714">
        <v>48.9</v>
      </c>
      <c r="S1338" s="714">
        <v>10374</v>
      </c>
    </row>
    <row r="1339" spans="1:19">
      <c r="A1339" s="721" t="s">
        <v>533</v>
      </c>
      <c r="B1339" s="714">
        <v>2008</v>
      </c>
      <c r="D1339" s="722" t="s">
        <v>533</v>
      </c>
      <c r="E1339" s="722" t="s">
        <v>1499</v>
      </c>
      <c r="F1339" s="714" t="s">
        <v>705</v>
      </c>
      <c r="G1339" s="723" t="s">
        <v>1480</v>
      </c>
      <c r="H1339" s="714" t="s">
        <v>1584</v>
      </c>
      <c r="I1339" s="714" t="s">
        <v>1484</v>
      </c>
      <c r="J1339" s="724">
        <v>30</v>
      </c>
      <c r="K1339" s="725">
        <v>9.2609406210277818</v>
      </c>
      <c r="L1339" s="725">
        <v>1</v>
      </c>
      <c r="M1339" s="726">
        <f t="shared" si="40"/>
        <v>9.2609406210277818</v>
      </c>
      <c r="N1339" s="727">
        <f t="shared" si="41"/>
        <v>0.30869802070092606</v>
      </c>
      <c r="O1339" s="714" t="s">
        <v>498</v>
      </c>
      <c r="P1339" s="721" t="s">
        <v>1642</v>
      </c>
      <c r="R1339" s="714">
        <v>48.9</v>
      </c>
      <c r="S1339" s="714">
        <v>10374</v>
      </c>
    </row>
    <row r="1340" spans="1:19">
      <c r="A1340" s="721" t="s">
        <v>533</v>
      </c>
      <c r="B1340" s="714">
        <v>2008</v>
      </c>
      <c r="D1340" s="722" t="s">
        <v>532</v>
      </c>
      <c r="E1340" s="722" t="s">
        <v>1493</v>
      </c>
      <c r="F1340" s="714" t="s">
        <v>705</v>
      </c>
      <c r="G1340" s="723" t="s">
        <v>1480</v>
      </c>
      <c r="H1340" s="714" t="s">
        <v>1584</v>
      </c>
      <c r="I1340" s="714" t="s">
        <v>1484</v>
      </c>
      <c r="J1340" s="724">
        <v>60</v>
      </c>
      <c r="K1340" s="725">
        <v>51.743235881605223</v>
      </c>
      <c r="L1340" s="725">
        <v>1</v>
      </c>
      <c r="M1340" s="726">
        <f t="shared" si="40"/>
        <v>51.743235881605223</v>
      </c>
      <c r="N1340" s="727">
        <f t="shared" si="41"/>
        <v>0.86238726469342042</v>
      </c>
      <c r="O1340" s="714" t="s">
        <v>498</v>
      </c>
      <c r="P1340" s="721" t="s">
        <v>1642</v>
      </c>
      <c r="R1340" s="714">
        <v>48.9</v>
      </c>
      <c r="S1340" s="714">
        <v>10374</v>
      </c>
    </row>
    <row r="1341" spans="1:19">
      <c r="A1341" s="721" t="s">
        <v>533</v>
      </c>
      <c r="B1341" s="714">
        <v>2008</v>
      </c>
      <c r="D1341" s="722" t="s">
        <v>533</v>
      </c>
      <c r="E1341" s="722" t="s">
        <v>1499</v>
      </c>
      <c r="F1341" s="714" t="s">
        <v>705</v>
      </c>
      <c r="G1341" s="723" t="s">
        <v>1480</v>
      </c>
      <c r="H1341" s="714" t="s">
        <v>1584</v>
      </c>
      <c r="I1341" s="714" t="s">
        <v>1484</v>
      </c>
      <c r="J1341" s="724">
        <v>30</v>
      </c>
      <c r="K1341" s="725">
        <v>8.5709097512257113</v>
      </c>
      <c r="L1341" s="725">
        <v>1</v>
      </c>
      <c r="M1341" s="726">
        <f t="shared" si="40"/>
        <v>8.5709097512257113</v>
      </c>
      <c r="N1341" s="727">
        <f t="shared" si="41"/>
        <v>0.28569699170752372</v>
      </c>
      <c r="O1341" s="714" t="s">
        <v>498</v>
      </c>
      <c r="P1341" s="721" t="s">
        <v>1642</v>
      </c>
      <c r="R1341" s="714">
        <v>48.9</v>
      </c>
      <c r="S1341" s="714">
        <v>10374</v>
      </c>
    </row>
    <row r="1342" spans="1:19">
      <c r="A1342" s="721" t="s">
        <v>533</v>
      </c>
      <c r="B1342" s="714">
        <v>2008</v>
      </c>
      <c r="D1342" s="722" t="s">
        <v>1651</v>
      </c>
      <c r="E1342" s="722" t="s">
        <v>1496</v>
      </c>
      <c r="F1342" s="714" t="s">
        <v>705</v>
      </c>
      <c r="G1342" s="723" t="s">
        <v>1480</v>
      </c>
      <c r="H1342" s="714" t="s">
        <v>1584</v>
      </c>
      <c r="I1342" s="714" t="s">
        <v>1484</v>
      </c>
      <c r="J1342" s="724">
        <v>20</v>
      </c>
      <c r="K1342" s="725">
        <v>6.3737061921191209</v>
      </c>
      <c r="L1342" s="725">
        <v>1</v>
      </c>
      <c r="M1342" s="726">
        <f t="shared" si="40"/>
        <v>6.3737061921191209</v>
      </c>
      <c r="N1342" s="727">
        <f t="shared" si="41"/>
        <v>0.31868530960595604</v>
      </c>
      <c r="O1342" s="714" t="s">
        <v>498</v>
      </c>
      <c r="P1342" s="721" t="s">
        <v>1642</v>
      </c>
      <c r="R1342" s="714">
        <v>48.9</v>
      </c>
      <c r="S1342" s="714">
        <v>10374</v>
      </c>
    </row>
    <row r="1343" spans="1:19">
      <c r="A1343" s="721" t="s">
        <v>533</v>
      </c>
      <c r="B1343" s="714">
        <v>2008</v>
      </c>
      <c r="D1343" s="722" t="s">
        <v>533</v>
      </c>
      <c r="E1343" s="722" t="s">
        <v>1499</v>
      </c>
      <c r="F1343" s="714" t="s">
        <v>705</v>
      </c>
      <c r="G1343" s="723" t="s">
        <v>1480</v>
      </c>
      <c r="H1343" s="714" t="s">
        <v>1584</v>
      </c>
      <c r="I1343" s="714" t="s">
        <v>1484</v>
      </c>
      <c r="J1343" s="724">
        <v>30</v>
      </c>
      <c r="K1343" s="725">
        <v>10.931541674232793</v>
      </c>
      <c r="L1343" s="725">
        <v>1</v>
      </c>
      <c r="M1343" s="726">
        <f t="shared" si="40"/>
        <v>10.931541674232793</v>
      </c>
      <c r="N1343" s="727">
        <f t="shared" si="41"/>
        <v>0.36438472247442644</v>
      </c>
      <c r="O1343" s="714" t="s">
        <v>498</v>
      </c>
      <c r="P1343" s="721" t="s">
        <v>1642</v>
      </c>
      <c r="R1343" s="714">
        <v>48.9</v>
      </c>
      <c r="S1343" s="714">
        <v>10374</v>
      </c>
    </row>
    <row r="1344" spans="1:19">
      <c r="A1344" s="721" t="s">
        <v>533</v>
      </c>
      <c r="B1344" s="714">
        <v>2008</v>
      </c>
      <c r="D1344" s="722" t="s">
        <v>532</v>
      </c>
      <c r="E1344" s="722" t="s">
        <v>1493</v>
      </c>
      <c r="F1344" s="714" t="s">
        <v>705</v>
      </c>
      <c r="G1344" s="723" t="s">
        <v>1480</v>
      </c>
      <c r="H1344" s="714" t="s">
        <v>1584</v>
      </c>
      <c r="I1344" s="714" t="s">
        <v>1484</v>
      </c>
      <c r="J1344" s="724">
        <v>20</v>
      </c>
      <c r="K1344" s="725">
        <v>20.700926094062101</v>
      </c>
      <c r="L1344" s="725">
        <v>1</v>
      </c>
      <c r="M1344" s="726">
        <f t="shared" si="40"/>
        <v>20.700926094062101</v>
      </c>
      <c r="N1344" s="727">
        <f t="shared" si="41"/>
        <v>1.0350463047031051</v>
      </c>
      <c r="O1344" s="714" t="s">
        <v>498</v>
      </c>
      <c r="P1344" s="721" t="s">
        <v>1642</v>
      </c>
      <c r="R1344" s="714">
        <v>48.9</v>
      </c>
      <c r="S1344" s="714">
        <v>10374</v>
      </c>
    </row>
    <row r="1345" spans="1:19">
      <c r="A1345" s="721" t="s">
        <v>533</v>
      </c>
      <c r="B1345" s="714">
        <v>2008</v>
      </c>
      <c r="D1345" s="722" t="s">
        <v>533</v>
      </c>
      <c r="E1345" s="722" t="s">
        <v>1499</v>
      </c>
      <c r="F1345" s="714" t="s">
        <v>705</v>
      </c>
      <c r="G1345" s="723" t="s">
        <v>1480</v>
      </c>
      <c r="H1345" s="714" t="s">
        <v>1584</v>
      </c>
      <c r="I1345" s="714" t="s">
        <v>1484</v>
      </c>
      <c r="J1345" s="724">
        <v>30</v>
      </c>
      <c r="K1345" s="725">
        <v>11.712366079535137</v>
      </c>
      <c r="L1345" s="725">
        <v>1</v>
      </c>
      <c r="M1345" s="726">
        <f t="shared" si="40"/>
        <v>11.712366079535137</v>
      </c>
      <c r="N1345" s="727">
        <f t="shared" si="41"/>
        <v>0.39041220265117121</v>
      </c>
      <c r="O1345" s="714" t="s">
        <v>498</v>
      </c>
      <c r="P1345" s="721" t="s">
        <v>1642</v>
      </c>
      <c r="R1345" s="714">
        <v>48.9</v>
      </c>
      <c r="S1345" s="714">
        <v>10374</v>
      </c>
    </row>
    <row r="1346" spans="1:19">
      <c r="A1346" s="721" t="s">
        <v>533</v>
      </c>
      <c r="B1346" s="714">
        <v>2008</v>
      </c>
      <c r="D1346" s="722" t="s">
        <v>532</v>
      </c>
      <c r="E1346" s="722" t="s">
        <v>1493</v>
      </c>
      <c r="F1346" s="714" t="s">
        <v>705</v>
      </c>
      <c r="G1346" s="723" t="s">
        <v>1480</v>
      </c>
      <c r="H1346" s="714" t="s">
        <v>1584</v>
      </c>
      <c r="I1346" s="714" t="s">
        <v>1484</v>
      </c>
      <c r="J1346" s="724">
        <v>20</v>
      </c>
      <c r="K1346" s="725">
        <v>19.814781187579442</v>
      </c>
      <c r="L1346" s="725">
        <v>1</v>
      </c>
      <c r="M1346" s="726">
        <f t="shared" si="40"/>
        <v>19.814781187579442</v>
      </c>
      <c r="N1346" s="727">
        <f t="shared" si="41"/>
        <v>0.99073905937897211</v>
      </c>
      <c r="O1346" s="714" t="s">
        <v>498</v>
      </c>
      <c r="P1346" s="721" t="s">
        <v>1642</v>
      </c>
      <c r="R1346" s="714">
        <v>48.9</v>
      </c>
      <c r="S1346" s="714">
        <v>10374</v>
      </c>
    </row>
    <row r="1347" spans="1:19">
      <c r="A1347" s="721" t="s">
        <v>533</v>
      </c>
      <c r="B1347" s="714">
        <v>2008</v>
      </c>
      <c r="D1347" s="722" t="s">
        <v>1652</v>
      </c>
      <c r="E1347" s="722" t="s">
        <v>1499</v>
      </c>
      <c r="F1347" s="714" t="s">
        <v>705</v>
      </c>
      <c r="G1347" s="723" t="s">
        <v>1480</v>
      </c>
      <c r="H1347" s="714" t="s">
        <v>1584</v>
      </c>
      <c r="I1347" s="714" t="s">
        <v>1484</v>
      </c>
      <c r="J1347" s="724">
        <v>30</v>
      </c>
      <c r="K1347" s="725">
        <v>9.2228073361176683</v>
      </c>
      <c r="L1347" s="725">
        <v>1</v>
      </c>
      <c r="M1347" s="726">
        <f t="shared" si="40"/>
        <v>9.2228073361176683</v>
      </c>
      <c r="N1347" s="727">
        <f t="shared" si="41"/>
        <v>0.30742691120392229</v>
      </c>
      <c r="O1347" s="714" t="s">
        <v>498</v>
      </c>
      <c r="P1347" s="721" t="s">
        <v>1642</v>
      </c>
      <c r="R1347" s="714">
        <v>48.9</v>
      </c>
      <c r="S1347" s="714">
        <v>10374</v>
      </c>
    </row>
    <row r="1348" spans="1:19">
      <c r="A1348" s="721" t="s">
        <v>533</v>
      </c>
      <c r="B1348" s="714">
        <v>2008</v>
      </c>
      <c r="D1348" s="722" t="s">
        <v>532</v>
      </c>
      <c r="E1348" s="722" t="s">
        <v>1493</v>
      </c>
      <c r="F1348" s="714" t="s">
        <v>705</v>
      </c>
      <c r="G1348" s="723" t="s">
        <v>1480</v>
      </c>
      <c r="H1348" s="714" t="s">
        <v>1584</v>
      </c>
      <c r="I1348" s="714" t="s">
        <v>1484</v>
      </c>
      <c r="J1348" s="724">
        <v>60</v>
      </c>
      <c r="K1348" s="725">
        <v>77.00562919920101</v>
      </c>
      <c r="L1348" s="725">
        <v>1</v>
      </c>
      <c r="M1348" s="726">
        <f t="shared" ref="M1348:M1411" si="42">+K1348/L1348</f>
        <v>77.00562919920101</v>
      </c>
      <c r="N1348" s="727">
        <f t="shared" ref="N1348:N1411" si="43">+M1348/J1348</f>
        <v>1.2834271533200168</v>
      </c>
      <c r="O1348" s="714" t="s">
        <v>498</v>
      </c>
      <c r="P1348" s="721" t="s">
        <v>1642</v>
      </c>
      <c r="R1348" s="714">
        <v>48.9</v>
      </c>
      <c r="S1348" s="714">
        <v>10374</v>
      </c>
    </row>
    <row r="1349" spans="1:19">
      <c r="A1349" s="721" t="s">
        <v>533</v>
      </c>
      <c r="B1349" s="714">
        <v>2008</v>
      </c>
      <c r="D1349" s="722" t="s">
        <v>532</v>
      </c>
      <c r="E1349" s="722" t="s">
        <v>1493</v>
      </c>
      <c r="F1349" s="714" t="s">
        <v>705</v>
      </c>
      <c r="G1349" s="723" t="s">
        <v>1480</v>
      </c>
      <c r="H1349" s="714" t="s">
        <v>1584</v>
      </c>
      <c r="I1349" s="714" t="s">
        <v>1484</v>
      </c>
      <c r="J1349" s="724">
        <v>20</v>
      </c>
      <c r="K1349" s="725">
        <v>28.027964408934082</v>
      </c>
      <c r="L1349" s="725">
        <v>1</v>
      </c>
      <c r="M1349" s="726">
        <f t="shared" si="42"/>
        <v>28.027964408934082</v>
      </c>
      <c r="N1349" s="727">
        <f t="shared" si="43"/>
        <v>1.4013982204467041</v>
      </c>
      <c r="O1349" s="714" t="s">
        <v>498</v>
      </c>
      <c r="P1349" s="721" t="s">
        <v>1642</v>
      </c>
      <c r="R1349" s="714">
        <v>48.9</v>
      </c>
      <c r="S1349" s="714">
        <v>10374</v>
      </c>
    </row>
    <row r="1350" spans="1:19">
      <c r="A1350" s="721" t="s">
        <v>533</v>
      </c>
      <c r="B1350" s="714">
        <v>2008</v>
      </c>
      <c r="D1350" s="722" t="s">
        <v>533</v>
      </c>
      <c r="E1350" s="722" t="s">
        <v>1499</v>
      </c>
      <c r="F1350" s="714" t="s">
        <v>705</v>
      </c>
      <c r="G1350" s="723" t="s">
        <v>1480</v>
      </c>
      <c r="H1350" s="714" t="s">
        <v>1584</v>
      </c>
      <c r="I1350" s="714" t="s">
        <v>1484</v>
      </c>
      <c r="J1350" s="724">
        <v>30</v>
      </c>
      <c r="K1350" s="725">
        <v>12.938078808788813</v>
      </c>
      <c r="L1350" s="725">
        <v>1</v>
      </c>
      <c r="M1350" s="726">
        <f t="shared" si="42"/>
        <v>12.938078808788813</v>
      </c>
      <c r="N1350" s="727">
        <f t="shared" si="43"/>
        <v>0.43126929362629374</v>
      </c>
      <c r="O1350" s="714" t="s">
        <v>498</v>
      </c>
      <c r="P1350" s="721" t="s">
        <v>1642</v>
      </c>
      <c r="R1350" s="714">
        <v>48.9</v>
      </c>
      <c r="S1350" s="714">
        <v>10374</v>
      </c>
    </row>
    <row r="1351" spans="1:19">
      <c r="A1351" s="721" t="s">
        <v>533</v>
      </c>
      <c r="B1351" s="714">
        <v>2008</v>
      </c>
      <c r="D1351" s="722" t="s">
        <v>532</v>
      </c>
      <c r="E1351" s="722" t="s">
        <v>1493</v>
      </c>
      <c r="F1351" s="714" t="s">
        <v>705</v>
      </c>
      <c r="G1351" s="723" t="s">
        <v>1480</v>
      </c>
      <c r="H1351" s="714" t="s">
        <v>1584</v>
      </c>
      <c r="I1351" s="714" t="s">
        <v>1484</v>
      </c>
      <c r="J1351" s="724">
        <v>20</v>
      </c>
      <c r="K1351" s="725">
        <v>28.027964408934082</v>
      </c>
      <c r="L1351" s="725">
        <v>1</v>
      </c>
      <c r="M1351" s="726">
        <f t="shared" si="42"/>
        <v>28.027964408934082</v>
      </c>
      <c r="N1351" s="727">
        <f t="shared" si="43"/>
        <v>1.4013982204467041</v>
      </c>
      <c r="O1351" s="714" t="s">
        <v>498</v>
      </c>
      <c r="P1351" s="721" t="s">
        <v>1642</v>
      </c>
      <c r="R1351" s="714">
        <v>48.9</v>
      </c>
      <c r="S1351" s="714">
        <v>10374</v>
      </c>
    </row>
    <row r="1352" spans="1:19">
      <c r="A1352" s="721" t="s">
        <v>533</v>
      </c>
      <c r="B1352" s="714">
        <v>2008</v>
      </c>
      <c r="D1352" s="722" t="s">
        <v>533</v>
      </c>
      <c r="E1352" s="722" t="s">
        <v>1486</v>
      </c>
      <c r="F1352" s="714" t="s">
        <v>705</v>
      </c>
      <c r="G1352" s="723" t="s">
        <v>1480</v>
      </c>
      <c r="H1352" s="714" t="s">
        <v>1584</v>
      </c>
      <c r="I1352" s="714" t="s">
        <v>1484</v>
      </c>
      <c r="J1352" s="724">
        <v>50</v>
      </c>
      <c r="K1352" s="725">
        <v>26.871254766660613</v>
      </c>
      <c r="L1352" s="725">
        <v>1</v>
      </c>
      <c r="M1352" s="726">
        <f t="shared" si="42"/>
        <v>26.871254766660613</v>
      </c>
      <c r="N1352" s="727">
        <f t="shared" si="43"/>
        <v>0.53742509533321225</v>
      </c>
      <c r="O1352" s="714" t="s">
        <v>498</v>
      </c>
      <c r="P1352" s="721" t="s">
        <v>1642</v>
      </c>
      <c r="R1352" s="714">
        <v>48.9</v>
      </c>
      <c r="S1352" s="714">
        <v>10374</v>
      </c>
    </row>
    <row r="1353" spans="1:19">
      <c r="A1353" s="721" t="s">
        <v>533</v>
      </c>
      <c r="B1353" s="714">
        <v>2008</v>
      </c>
      <c r="D1353" s="722" t="s">
        <v>532</v>
      </c>
      <c r="E1353" s="722" t="s">
        <v>1493</v>
      </c>
      <c r="F1353" s="714" t="s">
        <v>705</v>
      </c>
      <c r="G1353" s="723" t="s">
        <v>1480</v>
      </c>
      <c r="H1353" s="714" t="s">
        <v>1584</v>
      </c>
      <c r="I1353" s="714" t="s">
        <v>1484</v>
      </c>
      <c r="J1353" s="724">
        <v>60</v>
      </c>
      <c r="K1353" s="725">
        <v>55.730887960777189</v>
      </c>
      <c r="L1353" s="725">
        <v>1</v>
      </c>
      <c r="M1353" s="726">
        <f t="shared" si="42"/>
        <v>55.730887960777189</v>
      </c>
      <c r="N1353" s="727">
        <f t="shared" si="43"/>
        <v>0.92884813267961985</v>
      </c>
      <c r="O1353" s="714" t="s">
        <v>498</v>
      </c>
      <c r="P1353" s="721" t="s">
        <v>1642</v>
      </c>
      <c r="R1353" s="714">
        <v>48.9</v>
      </c>
      <c r="S1353" s="714">
        <v>10374</v>
      </c>
    </row>
    <row r="1354" spans="1:19">
      <c r="A1354" s="721" t="s">
        <v>533</v>
      </c>
      <c r="B1354" s="714">
        <v>2008</v>
      </c>
      <c r="D1354" s="722" t="s">
        <v>1652</v>
      </c>
      <c r="E1354" s="722" t="s">
        <v>1499</v>
      </c>
      <c r="F1354" s="714" t="s">
        <v>705</v>
      </c>
      <c r="G1354" s="723" t="s">
        <v>1480</v>
      </c>
      <c r="H1354" s="714" t="s">
        <v>1584</v>
      </c>
      <c r="I1354" s="714" t="s">
        <v>1484</v>
      </c>
      <c r="J1354" s="724">
        <v>30</v>
      </c>
      <c r="K1354" s="725">
        <v>9.2972580352278911</v>
      </c>
      <c r="L1354" s="725">
        <v>1</v>
      </c>
      <c r="M1354" s="726">
        <f t="shared" si="42"/>
        <v>9.2972580352278911</v>
      </c>
      <c r="N1354" s="727">
        <f t="shared" si="43"/>
        <v>0.30990860117426305</v>
      </c>
      <c r="O1354" s="714" t="s">
        <v>498</v>
      </c>
      <c r="P1354" s="721" t="s">
        <v>1642</v>
      </c>
      <c r="R1354" s="714">
        <v>48.9</v>
      </c>
      <c r="S1354" s="714">
        <v>10374</v>
      </c>
    </row>
    <row r="1355" spans="1:19">
      <c r="A1355" s="721" t="s">
        <v>671</v>
      </c>
      <c r="B1355" s="714">
        <v>2008</v>
      </c>
      <c r="D1355" s="722" t="s">
        <v>671</v>
      </c>
      <c r="E1355" s="722" t="s">
        <v>732</v>
      </c>
      <c r="F1355" s="714" t="s">
        <v>705</v>
      </c>
      <c r="G1355" s="723" t="s">
        <v>1519</v>
      </c>
      <c r="H1355" s="714" t="s">
        <v>1653</v>
      </c>
      <c r="I1355" s="714" t="s">
        <v>1484</v>
      </c>
      <c r="J1355" s="724">
        <v>1</v>
      </c>
      <c r="K1355" s="725">
        <v>6.2556745959687667</v>
      </c>
      <c r="L1355" s="725">
        <v>1</v>
      </c>
      <c r="M1355" s="726">
        <f t="shared" si="42"/>
        <v>6.2556745959687667</v>
      </c>
      <c r="N1355" s="727">
        <f t="shared" si="43"/>
        <v>6.2556745959687667</v>
      </c>
      <c r="O1355" s="714" t="s">
        <v>498</v>
      </c>
      <c r="P1355" s="721" t="s">
        <v>1521</v>
      </c>
      <c r="R1355" s="714">
        <v>48.9</v>
      </c>
      <c r="S1355" s="714">
        <v>10374</v>
      </c>
    </row>
    <row r="1356" spans="1:19">
      <c r="A1356" s="721" t="s">
        <v>671</v>
      </c>
      <c r="B1356" s="714">
        <v>2008</v>
      </c>
      <c r="D1356" s="722" t="s">
        <v>671</v>
      </c>
      <c r="E1356" s="722" t="s">
        <v>732</v>
      </c>
      <c r="F1356" s="714" t="s">
        <v>705</v>
      </c>
      <c r="G1356" s="723" t="s">
        <v>1519</v>
      </c>
      <c r="H1356" s="714" t="s">
        <v>1653</v>
      </c>
      <c r="I1356" s="714" t="s">
        <v>1484</v>
      </c>
      <c r="J1356" s="724">
        <v>1</v>
      </c>
      <c r="K1356" s="725">
        <v>6.7005629199201016</v>
      </c>
      <c r="L1356" s="725">
        <v>1</v>
      </c>
      <c r="M1356" s="726">
        <f t="shared" si="42"/>
        <v>6.7005629199201016</v>
      </c>
      <c r="N1356" s="727">
        <f t="shared" si="43"/>
        <v>6.7005629199201016</v>
      </c>
      <c r="O1356" s="714" t="s">
        <v>498</v>
      </c>
      <c r="P1356" s="721" t="s">
        <v>1521</v>
      </c>
      <c r="R1356" s="714">
        <v>48.9</v>
      </c>
      <c r="S1356" s="714">
        <v>10374</v>
      </c>
    </row>
    <row r="1357" spans="1:19">
      <c r="A1357" s="721" t="s">
        <v>671</v>
      </c>
      <c r="B1357" s="714">
        <v>2008</v>
      </c>
      <c r="D1357" s="722" t="s">
        <v>671</v>
      </c>
      <c r="E1357" s="722" t="s">
        <v>732</v>
      </c>
      <c r="F1357" s="714" t="s">
        <v>705</v>
      </c>
      <c r="G1357" s="723" t="s">
        <v>1519</v>
      </c>
      <c r="H1357" s="714" t="s">
        <v>1653</v>
      </c>
      <c r="I1357" s="714" t="s">
        <v>1484</v>
      </c>
      <c r="J1357" s="724">
        <v>1</v>
      </c>
      <c r="K1357" s="725">
        <v>6.7368803341202099</v>
      </c>
      <c r="L1357" s="725">
        <v>1</v>
      </c>
      <c r="M1357" s="726">
        <f t="shared" si="42"/>
        <v>6.7368803341202099</v>
      </c>
      <c r="N1357" s="727">
        <f t="shared" si="43"/>
        <v>6.7368803341202099</v>
      </c>
      <c r="O1357" s="714" t="s">
        <v>498</v>
      </c>
      <c r="P1357" s="721" t="s">
        <v>1521</v>
      </c>
      <c r="R1357" s="714">
        <v>48.9</v>
      </c>
      <c r="S1357" s="714">
        <v>10374</v>
      </c>
    </row>
    <row r="1358" spans="1:19">
      <c r="A1358" s="721" t="s">
        <v>671</v>
      </c>
      <c r="B1358" s="714">
        <v>2008</v>
      </c>
      <c r="D1358" s="722" t="s">
        <v>671</v>
      </c>
      <c r="E1358" s="722" t="s">
        <v>732</v>
      </c>
      <c r="F1358" s="714" t="s">
        <v>705</v>
      </c>
      <c r="G1358" s="723" t="s">
        <v>1519</v>
      </c>
      <c r="H1358" s="714" t="s">
        <v>1653</v>
      </c>
      <c r="I1358" s="714" t="s">
        <v>1484</v>
      </c>
      <c r="J1358" s="724">
        <v>1</v>
      </c>
      <c r="K1358" s="725">
        <v>5.5801706918467398</v>
      </c>
      <c r="L1358" s="725">
        <v>1</v>
      </c>
      <c r="M1358" s="726">
        <f t="shared" si="42"/>
        <v>5.5801706918467398</v>
      </c>
      <c r="N1358" s="727">
        <f t="shared" si="43"/>
        <v>5.5801706918467398</v>
      </c>
      <c r="O1358" s="714" t="s">
        <v>498</v>
      </c>
      <c r="P1358" s="721" t="s">
        <v>1521</v>
      </c>
      <c r="R1358" s="714">
        <v>48.9</v>
      </c>
      <c r="S1358" s="714">
        <v>10374</v>
      </c>
    </row>
    <row r="1359" spans="1:19">
      <c r="A1359" s="721" t="s">
        <v>671</v>
      </c>
      <c r="B1359" s="714">
        <v>2008</v>
      </c>
      <c r="D1359" s="722" t="s">
        <v>671</v>
      </c>
      <c r="E1359" s="722" t="s">
        <v>732</v>
      </c>
      <c r="F1359" s="714" t="s">
        <v>705</v>
      </c>
      <c r="G1359" s="723" t="s">
        <v>1519</v>
      </c>
      <c r="H1359" s="714" t="s">
        <v>1653</v>
      </c>
      <c r="I1359" s="714" t="s">
        <v>1484</v>
      </c>
      <c r="J1359" s="724">
        <v>1</v>
      </c>
      <c r="K1359" s="725">
        <v>7.1127655710913373</v>
      </c>
      <c r="L1359" s="725">
        <v>1</v>
      </c>
      <c r="M1359" s="726">
        <f t="shared" si="42"/>
        <v>7.1127655710913373</v>
      </c>
      <c r="N1359" s="727">
        <f t="shared" si="43"/>
        <v>7.1127655710913373</v>
      </c>
      <c r="O1359" s="714" t="s">
        <v>498</v>
      </c>
      <c r="P1359" s="721" t="s">
        <v>1521</v>
      </c>
      <c r="R1359" s="714">
        <v>48.9</v>
      </c>
      <c r="S1359" s="714">
        <v>10374</v>
      </c>
    </row>
    <row r="1360" spans="1:19">
      <c r="A1360" s="721" t="s">
        <v>671</v>
      </c>
      <c r="B1360" s="714">
        <v>2008</v>
      </c>
      <c r="D1360" s="722" t="s">
        <v>671</v>
      </c>
      <c r="E1360" s="722" t="s">
        <v>732</v>
      </c>
      <c r="F1360" s="714" t="s">
        <v>705</v>
      </c>
      <c r="G1360" s="723" t="s">
        <v>1519</v>
      </c>
      <c r="H1360" s="714" t="s">
        <v>1653</v>
      </c>
      <c r="I1360" s="714" t="s">
        <v>1484</v>
      </c>
      <c r="J1360" s="724">
        <v>1</v>
      </c>
      <c r="K1360" s="725">
        <v>7.2634828400217897</v>
      </c>
      <c r="L1360" s="725">
        <v>1</v>
      </c>
      <c r="M1360" s="726">
        <f t="shared" si="42"/>
        <v>7.2634828400217897</v>
      </c>
      <c r="N1360" s="727">
        <f t="shared" si="43"/>
        <v>7.2634828400217897</v>
      </c>
      <c r="O1360" s="714" t="s">
        <v>498</v>
      </c>
      <c r="P1360" s="721" t="s">
        <v>1521</v>
      </c>
      <c r="R1360" s="714">
        <v>48.9</v>
      </c>
      <c r="S1360" s="714">
        <v>10374</v>
      </c>
    </row>
    <row r="1361" spans="1:19">
      <c r="A1361" s="721" t="s">
        <v>671</v>
      </c>
      <c r="B1361" s="714">
        <v>2008</v>
      </c>
      <c r="D1361" s="722" t="s">
        <v>671</v>
      </c>
      <c r="E1361" s="722" t="s">
        <v>732</v>
      </c>
      <c r="F1361" s="714" t="s">
        <v>705</v>
      </c>
      <c r="G1361" s="723" t="s">
        <v>1519</v>
      </c>
      <c r="H1361" s="714" t="s">
        <v>1653</v>
      </c>
      <c r="I1361" s="714" t="s">
        <v>1484</v>
      </c>
      <c r="J1361" s="724">
        <v>1</v>
      </c>
      <c r="K1361" s="725">
        <v>6.8367532231705095</v>
      </c>
      <c r="L1361" s="725">
        <v>1</v>
      </c>
      <c r="M1361" s="726">
        <f t="shared" si="42"/>
        <v>6.8367532231705095</v>
      </c>
      <c r="N1361" s="727">
        <f t="shared" si="43"/>
        <v>6.8367532231705095</v>
      </c>
      <c r="O1361" s="714" t="s">
        <v>498</v>
      </c>
      <c r="P1361" s="721" t="s">
        <v>1521</v>
      </c>
      <c r="R1361" s="714">
        <v>48.9</v>
      </c>
      <c r="S1361" s="714">
        <v>10374</v>
      </c>
    </row>
    <row r="1362" spans="1:19">
      <c r="A1362" s="721" t="s">
        <v>671</v>
      </c>
      <c r="B1362" s="714">
        <v>2008</v>
      </c>
      <c r="D1362" s="722" t="s">
        <v>671</v>
      </c>
      <c r="E1362" s="722" t="s">
        <v>732</v>
      </c>
      <c r="F1362" s="714" t="s">
        <v>705</v>
      </c>
      <c r="G1362" s="723" t="s">
        <v>1519</v>
      </c>
      <c r="H1362" s="714" t="s">
        <v>1653</v>
      </c>
      <c r="I1362" s="714" t="s">
        <v>1484</v>
      </c>
      <c r="J1362" s="724">
        <v>1</v>
      </c>
      <c r="K1362" s="725">
        <v>7.130924278191392</v>
      </c>
      <c r="L1362" s="725">
        <v>1</v>
      </c>
      <c r="M1362" s="726">
        <f t="shared" si="42"/>
        <v>7.130924278191392</v>
      </c>
      <c r="N1362" s="727">
        <f t="shared" si="43"/>
        <v>7.130924278191392</v>
      </c>
      <c r="O1362" s="714" t="s">
        <v>498</v>
      </c>
      <c r="P1362" s="721" t="s">
        <v>1521</v>
      </c>
      <c r="R1362" s="714">
        <v>48.9</v>
      </c>
      <c r="S1362" s="714">
        <v>10374</v>
      </c>
    </row>
    <row r="1363" spans="1:19">
      <c r="A1363" s="721" t="s">
        <v>671</v>
      </c>
      <c r="B1363" s="714">
        <v>2008</v>
      </c>
      <c r="D1363" s="722" t="s">
        <v>671</v>
      </c>
      <c r="E1363" s="722" t="s">
        <v>732</v>
      </c>
      <c r="F1363" s="714" t="s">
        <v>705</v>
      </c>
      <c r="G1363" s="723" t="s">
        <v>1519</v>
      </c>
      <c r="H1363" s="714" t="s">
        <v>1653</v>
      </c>
      <c r="I1363" s="714" t="s">
        <v>1484</v>
      </c>
      <c r="J1363" s="724">
        <v>1</v>
      </c>
      <c r="K1363" s="725">
        <v>7.1145814418013433</v>
      </c>
      <c r="L1363" s="725">
        <v>1</v>
      </c>
      <c r="M1363" s="726">
        <f t="shared" si="42"/>
        <v>7.1145814418013433</v>
      </c>
      <c r="N1363" s="727">
        <f t="shared" si="43"/>
        <v>7.1145814418013433</v>
      </c>
      <c r="O1363" s="714" t="s">
        <v>498</v>
      </c>
      <c r="P1363" s="721" t="s">
        <v>1521</v>
      </c>
      <c r="R1363" s="714">
        <v>48.9</v>
      </c>
      <c r="S1363" s="714">
        <v>10374</v>
      </c>
    </row>
    <row r="1364" spans="1:19">
      <c r="A1364" s="721" t="s">
        <v>671</v>
      </c>
      <c r="B1364" s="714">
        <v>2008</v>
      </c>
      <c r="D1364" s="722" t="s">
        <v>671</v>
      </c>
      <c r="E1364" s="722" t="s">
        <v>732</v>
      </c>
      <c r="F1364" s="714" t="s">
        <v>705</v>
      </c>
      <c r="G1364" s="723" t="s">
        <v>1519</v>
      </c>
      <c r="H1364" s="714" t="s">
        <v>1653</v>
      </c>
      <c r="I1364" s="714" t="s">
        <v>1484</v>
      </c>
      <c r="J1364" s="724">
        <v>1</v>
      </c>
      <c r="K1364" s="725">
        <v>7.7810059923733421</v>
      </c>
      <c r="L1364" s="725">
        <v>1</v>
      </c>
      <c r="M1364" s="726">
        <f t="shared" si="42"/>
        <v>7.7810059923733421</v>
      </c>
      <c r="N1364" s="727">
        <f t="shared" si="43"/>
        <v>7.7810059923733421</v>
      </c>
      <c r="O1364" s="714" t="s">
        <v>498</v>
      </c>
      <c r="P1364" s="721" t="s">
        <v>1521</v>
      </c>
      <c r="R1364" s="714">
        <v>48.9</v>
      </c>
      <c r="S1364" s="714">
        <v>10374</v>
      </c>
    </row>
    <row r="1365" spans="1:19">
      <c r="A1365" s="721" t="s">
        <v>671</v>
      </c>
      <c r="B1365" s="714">
        <v>2008</v>
      </c>
      <c r="D1365" s="722" t="s">
        <v>671</v>
      </c>
      <c r="E1365" s="722" t="s">
        <v>732</v>
      </c>
      <c r="F1365" s="714" t="s">
        <v>705</v>
      </c>
      <c r="G1365" s="723" t="s">
        <v>1519</v>
      </c>
      <c r="H1365" s="714" t="s">
        <v>1653</v>
      </c>
      <c r="I1365" s="714" t="s">
        <v>1484</v>
      </c>
      <c r="J1365" s="724">
        <v>1</v>
      </c>
      <c r="K1365" s="725">
        <v>6.6097693844198284</v>
      </c>
      <c r="L1365" s="725">
        <v>1</v>
      </c>
      <c r="M1365" s="726">
        <f t="shared" si="42"/>
        <v>6.6097693844198284</v>
      </c>
      <c r="N1365" s="727">
        <f t="shared" si="43"/>
        <v>6.6097693844198284</v>
      </c>
      <c r="O1365" s="714" t="s">
        <v>498</v>
      </c>
      <c r="P1365" s="721" t="s">
        <v>1521</v>
      </c>
      <c r="R1365" s="714">
        <v>48.9</v>
      </c>
      <c r="S1365" s="714">
        <v>10374</v>
      </c>
    </row>
    <row r="1366" spans="1:19">
      <c r="A1366" s="721" t="s">
        <v>671</v>
      </c>
      <c r="B1366" s="714">
        <v>2008</v>
      </c>
      <c r="D1366" s="722" t="s">
        <v>671</v>
      </c>
      <c r="E1366" s="722" t="s">
        <v>732</v>
      </c>
      <c r="F1366" s="714" t="s">
        <v>705</v>
      </c>
      <c r="G1366" s="723" t="s">
        <v>1519</v>
      </c>
      <c r="H1366" s="714" t="s">
        <v>1653</v>
      </c>
      <c r="I1366" s="714" t="s">
        <v>1484</v>
      </c>
      <c r="J1366" s="724">
        <v>1</v>
      </c>
      <c r="K1366" s="725">
        <v>7.1182131832213544</v>
      </c>
      <c r="L1366" s="725">
        <v>1</v>
      </c>
      <c r="M1366" s="726">
        <f t="shared" si="42"/>
        <v>7.1182131832213544</v>
      </c>
      <c r="N1366" s="727">
        <f t="shared" si="43"/>
        <v>7.1182131832213544</v>
      </c>
      <c r="O1366" s="714" t="s">
        <v>498</v>
      </c>
      <c r="P1366" s="721" t="s">
        <v>1521</v>
      </c>
      <c r="R1366" s="714">
        <v>48.9</v>
      </c>
      <c r="S1366" s="714">
        <v>10374</v>
      </c>
    </row>
    <row r="1367" spans="1:19">
      <c r="A1367" s="721" t="s">
        <v>671</v>
      </c>
      <c r="B1367" s="714">
        <v>2008</v>
      </c>
      <c r="D1367" s="722" t="s">
        <v>1654</v>
      </c>
      <c r="E1367" s="722" t="s">
        <v>1655</v>
      </c>
      <c r="F1367" s="714" t="s">
        <v>705</v>
      </c>
      <c r="G1367" s="723" t="s">
        <v>1519</v>
      </c>
      <c r="H1367" s="714" t="s">
        <v>1653</v>
      </c>
      <c r="I1367" s="714" t="s">
        <v>1484</v>
      </c>
      <c r="J1367" s="724">
        <v>1</v>
      </c>
      <c r="K1367" s="725">
        <v>10.029053931360087</v>
      </c>
      <c r="L1367" s="725">
        <v>1</v>
      </c>
      <c r="M1367" s="726">
        <f t="shared" si="42"/>
        <v>10.029053931360087</v>
      </c>
      <c r="N1367" s="727">
        <f t="shared" si="43"/>
        <v>10.029053931360087</v>
      </c>
      <c r="O1367" s="714" t="s">
        <v>498</v>
      </c>
      <c r="P1367" s="721" t="s">
        <v>1521</v>
      </c>
      <c r="R1367" s="714">
        <v>48.9</v>
      </c>
      <c r="S1367" s="714">
        <v>10374</v>
      </c>
    </row>
    <row r="1368" spans="1:19">
      <c r="A1368" s="721" t="s">
        <v>671</v>
      </c>
      <c r="B1368" s="714">
        <v>2008</v>
      </c>
      <c r="D1368" s="722" t="s">
        <v>671</v>
      </c>
      <c r="E1368" s="722" t="s">
        <v>732</v>
      </c>
      <c r="F1368" s="714" t="s">
        <v>705</v>
      </c>
      <c r="G1368" s="723" t="s">
        <v>1519</v>
      </c>
      <c r="H1368" s="714" t="s">
        <v>1653</v>
      </c>
      <c r="I1368" s="714" t="s">
        <v>1484</v>
      </c>
      <c r="J1368" s="724">
        <v>1</v>
      </c>
      <c r="K1368" s="725">
        <v>7.7900853459233694</v>
      </c>
      <c r="L1368" s="725">
        <v>1</v>
      </c>
      <c r="M1368" s="726">
        <f t="shared" si="42"/>
        <v>7.7900853459233694</v>
      </c>
      <c r="N1368" s="727">
        <f t="shared" si="43"/>
        <v>7.7900853459233694</v>
      </c>
      <c r="O1368" s="714" t="s">
        <v>498</v>
      </c>
      <c r="P1368" s="721" t="s">
        <v>1521</v>
      </c>
      <c r="R1368" s="714">
        <v>48.9</v>
      </c>
      <c r="S1368" s="714">
        <v>10374</v>
      </c>
    </row>
    <row r="1369" spans="1:19">
      <c r="A1369" s="721" t="s">
        <v>671</v>
      </c>
      <c r="B1369" s="714">
        <v>2008</v>
      </c>
      <c r="D1369" s="722" t="s">
        <v>671</v>
      </c>
      <c r="E1369" s="722" t="s">
        <v>732</v>
      </c>
      <c r="F1369" s="714" t="s">
        <v>705</v>
      </c>
      <c r="G1369" s="723" t="s">
        <v>1519</v>
      </c>
      <c r="H1369" s="714" t="s">
        <v>1653</v>
      </c>
      <c r="I1369" s="714" t="s">
        <v>1484</v>
      </c>
      <c r="J1369" s="724">
        <v>1</v>
      </c>
      <c r="K1369" s="725">
        <v>6.822226257490466</v>
      </c>
      <c r="L1369" s="725">
        <v>1</v>
      </c>
      <c r="M1369" s="726">
        <f t="shared" si="42"/>
        <v>6.822226257490466</v>
      </c>
      <c r="N1369" s="727">
        <f t="shared" si="43"/>
        <v>6.822226257490466</v>
      </c>
      <c r="O1369" s="714" t="s">
        <v>498</v>
      </c>
      <c r="P1369" s="721" t="s">
        <v>1521</v>
      </c>
      <c r="R1369" s="714">
        <v>48.9</v>
      </c>
      <c r="S1369" s="714">
        <v>10374</v>
      </c>
    </row>
    <row r="1370" spans="1:19">
      <c r="A1370" s="721" t="s">
        <v>671</v>
      </c>
      <c r="B1370" s="714">
        <v>2008</v>
      </c>
      <c r="D1370" s="722" t="s">
        <v>671</v>
      </c>
      <c r="E1370" s="722" t="s">
        <v>732</v>
      </c>
      <c r="F1370" s="714" t="s">
        <v>705</v>
      </c>
      <c r="G1370" s="723" t="s">
        <v>1519</v>
      </c>
      <c r="H1370" s="714" t="s">
        <v>1653</v>
      </c>
      <c r="I1370" s="714" t="s">
        <v>1484</v>
      </c>
      <c r="J1370" s="724">
        <v>1</v>
      </c>
      <c r="K1370" s="725">
        <v>7.130924278191392</v>
      </c>
      <c r="L1370" s="725">
        <v>1</v>
      </c>
      <c r="M1370" s="726">
        <f t="shared" si="42"/>
        <v>7.130924278191392</v>
      </c>
      <c r="N1370" s="727">
        <f t="shared" si="43"/>
        <v>7.130924278191392</v>
      </c>
      <c r="O1370" s="714" t="s">
        <v>498</v>
      </c>
      <c r="P1370" s="721" t="s">
        <v>1521</v>
      </c>
      <c r="R1370" s="714">
        <v>48.9</v>
      </c>
      <c r="S1370" s="714">
        <v>10374</v>
      </c>
    </row>
    <row r="1371" spans="1:19">
      <c r="A1371" s="721" t="s">
        <v>671</v>
      </c>
      <c r="B1371" s="714">
        <v>2008</v>
      </c>
      <c r="D1371" s="722" t="s">
        <v>671</v>
      </c>
      <c r="E1371" s="722" t="s">
        <v>732</v>
      </c>
      <c r="F1371" s="714" t="s">
        <v>705</v>
      </c>
      <c r="G1371" s="723" t="s">
        <v>1519</v>
      </c>
      <c r="H1371" s="714" t="s">
        <v>1653</v>
      </c>
      <c r="I1371" s="714" t="s">
        <v>1484</v>
      </c>
      <c r="J1371" s="724">
        <v>1</v>
      </c>
      <c r="K1371" s="725">
        <v>6.4281823134192839</v>
      </c>
      <c r="L1371" s="725">
        <v>1</v>
      </c>
      <c r="M1371" s="726">
        <f t="shared" si="42"/>
        <v>6.4281823134192839</v>
      </c>
      <c r="N1371" s="727">
        <f t="shared" si="43"/>
        <v>6.4281823134192839</v>
      </c>
      <c r="O1371" s="714" t="s">
        <v>498</v>
      </c>
      <c r="P1371" s="721" t="s">
        <v>1521</v>
      </c>
      <c r="R1371" s="714">
        <v>48.9</v>
      </c>
      <c r="S1371" s="714">
        <v>10374</v>
      </c>
    </row>
    <row r="1372" spans="1:19">
      <c r="A1372" s="721" t="s">
        <v>671</v>
      </c>
      <c r="B1372" s="714">
        <v>2008</v>
      </c>
      <c r="D1372" s="722" t="s">
        <v>670</v>
      </c>
      <c r="E1372" s="722" t="s">
        <v>1493</v>
      </c>
      <c r="F1372" s="714" t="s">
        <v>705</v>
      </c>
      <c r="G1372" s="723" t="s">
        <v>1519</v>
      </c>
      <c r="H1372" s="714" t="s">
        <v>1653</v>
      </c>
      <c r="I1372" s="714" t="s">
        <v>1484</v>
      </c>
      <c r="J1372" s="724">
        <v>1</v>
      </c>
      <c r="K1372" s="725">
        <v>10.214272743780642</v>
      </c>
      <c r="L1372" s="725">
        <v>1</v>
      </c>
      <c r="M1372" s="726">
        <f t="shared" si="42"/>
        <v>10.214272743780642</v>
      </c>
      <c r="N1372" s="727">
        <f t="shared" si="43"/>
        <v>10.214272743780642</v>
      </c>
      <c r="O1372" s="714" t="s">
        <v>498</v>
      </c>
      <c r="P1372" s="721" t="s">
        <v>1521</v>
      </c>
      <c r="R1372" s="714">
        <v>48.9</v>
      </c>
      <c r="S1372" s="714">
        <v>10374</v>
      </c>
    </row>
    <row r="1373" spans="1:19">
      <c r="A1373" s="721" t="s">
        <v>671</v>
      </c>
      <c r="B1373" s="714">
        <v>2008</v>
      </c>
      <c r="D1373" s="722" t="s">
        <v>671</v>
      </c>
      <c r="E1373" s="722" t="s">
        <v>732</v>
      </c>
      <c r="F1373" s="714" t="s">
        <v>705</v>
      </c>
      <c r="G1373" s="723" t="s">
        <v>1519</v>
      </c>
      <c r="H1373" s="714" t="s">
        <v>1653</v>
      </c>
      <c r="I1373" s="714" t="s">
        <v>1484</v>
      </c>
      <c r="J1373" s="724">
        <v>1</v>
      </c>
      <c r="K1373" s="725">
        <v>6.8549119302705641</v>
      </c>
      <c r="L1373" s="725">
        <v>1</v>
      </c>
      <c r="M1373" s="726">
        <f t="shared" si="42"/>
        <v>6.8549119302705641</v>
      </c>
      <c r="N1373" s="727">
        <f t="shared" si="43"/>
        <v>6.8549119302705641</v>
      </c>
      <c r="O1373" s="714" t="s">
        <v>498</v>
      </c>
      <c r="P1373" s="721" t="s">
        <v>1521</v>
      </c>
      <c r="R1373" s="714">
        <v>48.9</v>
      </c>
      <c r="S1373" s="714">
        <v>10374</v>
      </c>
    </row>
    <row r="1374" spans="1:19">
      <c r="A1374" s="721" t="s">
        <v>671</v>
      </c>
      <c r="B1374" s="714">
        <v>2008</v>
      </c>
      <c r="D1374" s="722" t="s">
        <v>671</v>
      </c>
      <c r="E1374" s="722" t="s">
        <v>732</v>
      </c>
      <c r="F1374" s="714" t="s">
        <v>705</v>
      </c>
      <c r="G1374" s="723" t="s">
        <v>1519</v>
      </c>
      <c r="H1374" s="714" t="s">
        <v>1653</v>
      </c>
      <c r="I1374" s="714" t="s">
        <v>1484</v>
      </c>
      <c r="J1374" s="724">
        <v>1</v>
      </c>
      <c r="K1374" s="725">
        <v>5.9832939894679491</v>
      </c>
      <c r="L1374" s="725">
        <v>1</v>
      </c>
      <c r="M1374" s="726">
        <f t="shared" si="42"/>
        <v>5.9832939894679491</v>
      </c>
      <c r="N1374" s="727">
        <f t="shared" si="43"/>
        <v>5.9832939894679491</v>
      </c>
      <c r="O1374" s="714" t="s">
        <v>498</v>
      </c>
      <c r="P1374" s="721" t="s">
        <v>1521</v>
      </c>
      <c r="R1374" s="714">
        <v>48.9</v>
      </c>
      <c r="S1374" s="714">
        <v>10374</v>
      </c>
    </row>
    <row r="1375" spans="1:19">
      <c r="A1375" s="721" t="s">
        <v>671</v>
      </c>
      <c r="B1375" s="714">
        <v>2008</v>
      </c>
      <c r="D1375" s="722" t="s">
        <v>671</v>
      </c>
      <c r="E1375" s="722" t="s">
        <v>732</v>
      </c>
      <c r="F1375" s="714" t="s">
        <v>705</v>
      </c>
      <c r="G1375" s="723" t="s">
        <v>1519</v>
      </c>
      <c r="H1375" s="714" t="s">
        <v>1653</v>
      </c>
      <c r="I1375" s="714" t="s">
        <v>1484</v>
      </c>
      <c r="J1375" s="724">
        <v>1</v>
      </c>
      <c r="K1375" s="725">
        <v>6.4281823134192839</v>
      </c>
      <c r="L1375" s="725">
        <v>1</v>
      </c>
      <c r="M1375" s="726">
        <f t="shared" si="42"/>
        <v>6.4281823134192839</v>
      </c>
      <c r="N1375" s="727">
        <f t="shared" si="43"/>
        <v>6.4281823134192839</v>
      </c>
      <c r="O1375" s="714" t="s">
        <v>498</v>
      </c>
      <c r="P1375" s="721" t="s">
        <v>1521</v>
      </c>
      <c r="R1375" s="714">
        <v>48.9</v>
      </c>
      <c r="S1375" s="714">
        <v>10374</v>
      </c>
    </row>
    <row r="1376" spans="1:19">
      <c r="A1376" s="721" t="s">
        <v>671</v>
      </c>
      <c r="B1376" s="714">
        <v>2008</v>
      </c>
      <c r="D1376" s="722" t="s">
        <v>670</v>
      </c>
      <c r="E1376" s="722" t="s">
        <v>1493</v>
      </c>
      <c r="F1376" s="714" t="s">
        <v>705</v>
      </c>
      <c r="G1376" s="723" t="s">
        <v>1519</v>
      </c>
      <c r="H1376" s="714" t="s">
        <v>1653</v>
      </c>
      <c r="I1376" s="714" t="s">
        <v>1484</v>
      </c>
      <c r="J1376" s="724">
        <v>1</v>
      </c>
      <c r="K1376" s="725">
        <v>7.8518249500635546</v>
      </c>
      <c r="L1376" s="725">
        <v>1</v>
      </c>
      <c r="M1376" s="726">
        <f t="shared" si="42"/>
        <v>7.8518249500635546</v>
      </c>
      <c r="N1376" s="727">
        <f t="shared" si="43"/>
        <v>7.8518249500635546</v>
      </c>
      <c r="O1376" s="714" t="s">
        <v>498</v>
      </c>
      <c r="P1376" s="721" t="s">
        <v>1521</v>
      </c>
      <c r="R1376" s="714">
        <v>48.9</v>
      </c>
      <c r="S1376" s="714">
        <v>10374</v>
      </c>
    </row>
    <row r="1377" spans="1:19">
      <c r="A1377" s="721" t="s">
        <v>671</v>
      </c>
      <c r="B1377" s="714">
        <v>2008</v>
      </c>
      <c r="D1377" s="722" t="s">
        <v>671</v>
      </c>
      <c r="E1377" s="722" t="s">
        <v>732</v>
      </c>
      <c r="F1377" s="714" t="s">
        <v>705</v>
      </c>
      <c r="G1377" s="723" t="s">
        <v>1519</v>
      </c>
      <c r="H1377" s="714" t="s">
        <v>1653</v>
      </c>
      <c r="I1377" s="714" t="s">
        <v>1484</v>
      </c>
      <c r="J1377" s="724">
        <v>1</v>
      </c>
      <c r="K1377" s="725">
        <v>8.0533865988741589</v>
      </c>
      <c r="L1377" s="725">
        <v>1</v>
      </c>
      <c r="M1377" s="726">
        <f t="shared" si="42"/>
        <v>8.0533865988741589</v>
      </c>
      <c r="N1377" s="727">
        <f t="shared" si="43"/>
        <v>8.0533865988741589</v>
      </c>
      <c r="O1377" s="714" t="s">
        <v>498</v>
      </c>
      <c r="P1377" s="721" t="s">
        <v>1521</v>
      </c>
      <c r="R1377" s="714">
        <v>48.9</v>
      </c>
      <c r="S1377" s="714">
        <v>10374</v>
      </c>
    </row>
    <row r="1378" spans="1:19">
      <c r="A1378" s="721" t="s">
        <v>671</v>
      </c>
      <c r="B1378" s="714">
        <v>2008</v>
      </c>
      <c r="D1378" s="722" t="s">
        <v>671</v>
      </c>
      <c r="E1378" s="722" t="s">
        <v>732</v>
      </c>
      <c r="F1378" s="714" t="s">
        <v>705</v>
      </c>
      <c r="G1378" s="723" t="s">
        <v>1519</v>
      </c>
      <c r="H1378" s="714" t="s">
        <v>1653</v>
      </c>
      <c r="I1378" s="714" t="s">
        <v>1484</v>
      </c>
      <c r="J1378" s="724">
        <v>1</v>
      </c>
      <c r="K1378" s="725">
        <v>6.4281823134192839</v>
      </c>
      <c r="L1378" s="725">
        <v>1</v>
      </c>
      <c r="M1378" s="726">
        <f t="shared" si="42"/>
        <v>6.4281823134192839</v>
      </c>
      <c r="N1378" s="727">
        <f t="shared" si="43"/>
        <v>6.4281823134192839</v>
      </c>
      <c r="O1378" s="714" t="s">
        <v>498</v>
      </c>
      <c r="P1378" s="721" t="s">
        <v>1521</v>
      </c>
      <c r="R1378" s="714">
        <v>48.9</v>
      </c>
      <c r="S1378" s="714">
        <v>10374</v>
      </c>
    </row>
    <row r="1379" spans="1:19">
      <c r="A1379" s="721" t="s">
        <v>671</v>
      </c>
      <c r="B1379" s="714">
        <v>2008</v>
      </c>
      <c r="D1379" s="722" t="s">
        <v>671</v>
      </c>
      <c r="E1379" s="722" t="s">
        <v>732</v>
      </c>
      <c r="F1379" s="714" t="s">
        <v>705</v>
      </c>
      <c r="G1379" s="723" t="s">
        <v>1519</v>
      </c>
      <c r="H1379" s="714" t="s">
        <v>1653</v>
      </c>
      <c r="I1379" s="714" t="s">
        <v>1484</v>
      </c>
      <c r="J1379" s="724">
        <v>1</v>
      </c>
      <c r="K1379" s="725">
        <v>8.0170691846740514</v>
      </c>
      <c r="L1379" s="725">
        <v>1</v>
      </c>
      <c r="M1379" s="726">
        <f t="shared" si="42"/>
        <v>8.0170691846740514</v>
      </c>
      <c r="N1379" s="727">
        <f t="shared" si="43"/>
        <v>8.0170691846740514</v>
      </c>
      <c r="O1379" s="714" t="s">
        <v>498</v>
      </c>
      <c r="P1379" s="721" t="s">
        <v>1521</v>
      </c>
      <c r="R1379" s="714">
        <v>48.9</v>
      </c>
      <c r="S1379" s="714">
        <v>10374</v>
      </c>
    </row>
    <row r="1380" spans="1:19">
      <c r="A1380" s="721" t="s">
        <v>671</v>
      </c>
      <c r="B1380" s="714">
        <v>2008</v>
      </c>
      <c r="D1380" s="722" t="s">
        <v>671</v>
      </c>
      <c r="E1380" s="722" t="s">
        <v>732</v>
      </c>
      <c r="F1380" s="714" t="s">
        <v>705</v>
      </c>
      <c r="G1380" s="723" t="s">
        <v>1519</v>
      </c>
      <c r="H1380" s="714" t="s">
        <v>1653</v>
      </c>
      <c r="I1380" s="714" t="s">
        <v>1484</v>
      </c>
      <c r="J1380" s="724">
        <v>1</v>
      </c>
      <c r="K1380" s="725">
        <v>7.3996731432721985</v>
      </c>
      <c r="L1380" s="725">
        <v>1</v>
      </c>
      <c r="M1380" s="726">
        <f t="shared" si="42"/>
        <v>7.3996731432721985</v>
      </c>
      <c r="N1380" s="727">
        <f t="shared" si="43"/>
        <v>7.3996731432721985</v>
      </c>
      <c r="O1380" s="714" t="s">
        <v>498</v>
      </c>
      <c r="P1380" s="721" t="s">
        <v>1521</v>
      </c>
      <c r="R1380" s="714">
        <v>48.9</v>
      </c>
      <c r="S1380" s="714">
        <v>10374</v>
      </c>
    </row>
    <row r="1381" spans="1:19">
      <c r="A1381" s="721" t="s">
        <v>671</v>
      </c>
      <c r="B1381" s="714">
        <v>2008</v>
      </c>
      <c r="D1381" s="722" t="s">
        <v>671</v>
      </c>
      <c r="E1381" s="722" t="s">
        <v>732</v>
      </c>
      <c r="F1381" s="714" t="s">
        <v>705</v>
      </c>
      <c r="G1381" s="723" t="s">
        <v>1519</v>
      </c>
      <c r="H1381" s="714" t="s">
        <v>1653</v>
      </c>
      <c r="I1381" s="714" t="s">
        <v>1484</v>
      </c>
      <c r="J1381" s="724">
        <v>1</v>
      </c>
      <c r="K1381" s="725">
        <v>7.9535137098238602</v>
      </c>
      <c r="L1381" s="725">
        <v>1</v>
      </c>
      <c r="M1381" s="726">
        <f t="shared" si="42"/>
        <v>7.9535137098238602</v>
      </c>
      <c r="N1381" s="727">
        <f t="shared" si="43"/>
        <v>7.9535137098238602</v>
      </c>
      <c r="O1381" s="714" t="s">
        <v>498</v>
      </c>
      <c r="P1381" s="721" t="s">
        <v>1521</v>
      </c>
      <c r="R1381" s="714">
        <v>48.9</v>
      </c>
      <c r="S1381" s="714">
        <v>10374</v>
      </c>
    </row>
    <row r="1382" spans="1:19">
      <c r="A1382" s="721" t="s">
        <v>671</v>
      </c>
      <c r="B1382" s="714">
        <v>2008</v>
      </c>
      <c r="D1382" s="722" t="s">
        <v>671</v>
      </c>
      <c r="E1382" s="722" t="s">
        <v>732</v>
      </c>
      <c r="F1382" s="714" t="s">
        <v>705</v>
      </c>
      <c r="G1382" s="723" t="s">
        <v>1519</v>
      </c>
      <c r="H1382" s="714" t="s">
        <v>1653</v>
      </c>
      <c r="I1382" s="714" t="s">
        <v>1484</v>
      </c>
      <c r="J1382" s="724">
        <v>1</v>
      </c>
      <c r="K1382" s="725">
        <v>7.6175776284728522</v>
      </c>
      <c r="L1382" s="725">
        <v>1</v>
      </c>
      <c r="M1382" s="726">
        <f t="shared" si="42"/>
        <v>7.6175776284728522</v>
      </c>
      <c r="N1382" s="727">
        <f t="shared" si="43"/>
        <v>7.6175776284728522</v>
      </c>
      <c r="O1382" s="714" t="s">
        <v>498</v>
      </c>
      <c r="P1382" s="721" t="s">
        <v>1521</v>
      </c>
      <c r="R1382" s="714">
        <v>48.9</v>
      </c>
      <c r="S1382" s="714">
        <v>10374</v>
      </c>
    </row>
    <row r="1383" spans="1:19">
      <c r="A1383" s="721" t="s">
        <v>671</v>
      </c>
      <c r="B1383" s="714">
        <v>2008</v>
      </c>
      <c r="D1383" s="722" t="s">
        <v>671</v>
      </c>
      <c r="E1383" s="722" t="s">
        <v>732</v>
      </c>
      <c r="F1383" s="714" t="s">
        <v>705</v>
      </c>
      <c r="G1383" s="723" t="s">
        <v>1519</v>
      </c>
      <c r="H1383" s="714" t="s">
        <v>1653</v>
      </c>
      <c r="I1383" s="714" t="s">
        <v>1484</v>
      </c>
      <c r="J1383" s="724">
        <v>1</v>
      </c>
      <c r="K1383" s="725">
        <v>5.9560559288178681</v>
      </c>
      <c r="L1383" s="725">
        <v>1</v>
      </c>
      <c r="M1383" s="726">
        <f t="shared" si="42"/>
        <v>5.9560559288178681</v>
      </c>
      <c r="N1383" s="727">
        <f t="shared" si="43"/>
        <v>5.9560559288178681</v>
      </c>
      <c r="O1383" s="714" t="s">
        <v>498</v>
      </c>
      <c r="P1383" s="721" t="s">
        <v>1521</v>
      </c>
      <c r="R1383" s="714">
        <v>48.9</v>
      </c>
      <c r="S1383" s="714">
        <v>10374</v>
      </c>
    </row>
    <row r="1384" spans="1:19">
      <c r="A1384" s="721" t="s">
        <v>671</v>
      </c>
      <c r="B1384" s="714">
        <v>2008</v>
      </c>
      <c r="D1384" s="722" t="s">
        <v>670</v>
      </c>
      <c r="E1384" s="722" t="s">
        <v>1493</v>
      </c>
      <c r="F1384" s="714" t="s">
        <v>705</v>
      </c>
      <c r="G1384" s="723" t="s">
        <v>1519</v>
      </c>
      <c r="H1384" s="714" t="s">
        <v>1653</v>
      </c>
      <c r="I1384" s="714" t="s">
        <v>1484</v>
      </c>
      <c r="J1384" s="724">
        <v>1</v>
      </c>
      <c r="K1384" s="725">
        <v>9.9709460686399112</v>
      </c>
      <c r="L1384" s="725">
        <v>1</v>
      </c>
      <c r="M1384" s="726">
        <f t="shared" si="42"/>
        <v>9.9709460686399112</v>
      </c>
      <c r="N1384" s="727">
        <f t="shared" si="43"/>
        <v>9.9709460686399112</v>
      </c>
      <c r="O1384" s="714" t="s">
        <v>498</v>
      </c>
      <c r="P1384" s="721" t="s">
        <v>1521</v>
      </c>
      <c r="R1384" s="714">
        <v>48.9</v>
      </c>
      <c r="S1384" s="714">
        <v>10374</v>
      </c>
    </row>
    <row r="1385" spans="1:19">
      <c r="A1385" s="721" t="s">
        <v>671</v>
      </c>
      <c r="B1385" s="714">
        <v>2008</v>
      </c>
      <c r="D1385" s="722" t="s">
        <v>671</v>
      </c>
      <c r="E1385" s="722" t="s">
        <v>732</v>
      </c>
      <c r="F1385" s="714" t="s">
        <v>705</v>
      </c>
      <c r="G1385" s="723" t="s">
        <v>1519</v>
      </c>
      <c r="H1385" s="714" t="s">
        <v>1653</v>
      </c>
      <c r="I1385" s="714" t="s">
        <v>1484</v>
      </c>
      <c r="J1385" s="724">
        <v>1</v>
      </c>
      <c r="K1385" s="725">
        <v>6.4281823134192839</v>
      </c>
      <c r="L1385" s="725">
        <v>1</v>
      </c>
      <c r="M1385" s="726">
        <f t="shared" si="42"/>
        <v>6.4281823134192839</v>
      </c>
      <c r="N1385" s="727">
        <f t="shared" si="43"/>
        <v>6.4281823134192839</v>
      </c>
      <c r="O1385" s="714" t="s">
        <v>498</v>
      </c>
      <c r="P1385" s="721" t="s">
        <v>1521</v>
      </c>
      <c r="R1385" s="714">
        <v>48.9</v>
      </c>
      <c r="S1385" s="714">
        <v>10374</v>
      </c>
    </row>
    <row r="1386" spans="1:19">
      <c r="A1386" s="721" t="s">
        <v>671</v>
      </c>
      <c r="B1386" s="714">
        <v>2008</v>
      </c>
      <c r="D1386" s="722" t="s">
        <v>1656</v>
      </c>
      <c r="E1386" s="722" t="s">
        <v>732</v>
      </c>
      <c r="F1386" s="714" t="s">
        <v>705</v>
      </c>
      <c r="G1386" s="723" t="s">
        <v>1519</v>
      </c>
      <c r="H1386" s="714" t="s">
        <v>1653</v>
      </c>
      <c r="I1386" s="714" t="s">
        <v>1484</v>
      </c>
      <c r="J1386" s="724">
        <v>1</v>
      </c>
      <c r="K1386" s="725">
        <v>7.9044852006537125</v>
      </c>
      <c r="L1386" s="725">
        <v>1</v>
      </c>
      <c r="M1386" s="726">
        <f t="shared" si="42"/>
        <v>7.9044852006537125</v>
      </c>
      <c r="N1386" s="727">
        <f t="shared" si="43"/>
        <v>7.9044852006537125</v>
      </c>
      <c r="O1386" s="714" t="s">
        <v>498</v>
      </c>
      <c r="P1386" s="721" t="s">
        <v>1521</v>
      </c>
      <c r="R1386" s="714">
        <v>48.9</v>
      </c>
      <c r="S1386" s="714">
        <v>10374</v>
      </c>
    </row>
    <row r="1387" spans="1:19">
      <c r="A1387" s="721" t="s">
        <v>671</v>
      </c>
      <c r="B1387" s="714">
        <v>2008</v>
      </c>
      <c r="D1387" s="722" t="s">
        <v>670</v>
      </c>
      <c r="E1387" s="722" t="s">
        <v>1493</v>
      </c>
      <c r="F1387" s="714" t="s">
        <v>705</v>
      </c>
      <c r="G1387" s="723" t="s">
        <v>1519</v>
      </c>
      <c r="H1387" s="714" t="s">
        <v>1653</v>
      </c>
      <c r="I1387" s="714" t="s">
        <v>1484</v>
      </c>
      <c r="J1387" s="724">
        <v>1</v>
      </c>
      <c r="K1387" s="725">
        <v>12.044670419466133</v>
      </c>
      <c r="L1387" s="725">
        <v>1</v>
      </c>
      <c r="M1387" s="726">
        <f t="shared" si="42"/>
        <v>12.044670419466133</v>
      </c>
      <c r="N1387" s="727">
        <f t="shared" si="43"/>
        <v>12.044670419466133</v>
      </c>
      <c r="O1387" s="714" t="s">
        <v>498</v>
      </c>
      <c r="P1387" s="721" t="s">
        <v>1521</v>
      </c>
      <c r="R1387" s="714">
        <v>48.9</v>
      </c>
      <c r="S1387" s="714">
        <v>10374</v>
      </c>
    </row>
    <row r="1388" spans="1:19">
      <c r="A1388" s="721" t="s">
        <v>671</v>
      </c>
      <c r="B1388" s="714">
        <v>2008</v>
      </c>
      <c r="D1388" s="722" t="s">
        <v>671</v>
      </c>
      <c r="E1388" s="722" t="s">
        <v>732</v>
      </c>
      <c r="F1388" s="714" t="s">
        <v>705</v>
      </c>
      <c r="G1388" s="723" t="s">
        <v>1519</v>
      </c>
      <c r="H1388" s="714" t="s">
        <v>1653</v>
      </c>
      <c r="I1388" s="714" t="s">
        <v>1484</v>
      </c>
      <c r="J1388" s="724">
        <v>1</v>
      </c>
      <c r="K1388" s="725">
        <v>7.9044852006537125</v>
      </c>
      <c r="L1388" s="725">
        <v>1</v>
      </c>
      <c r="M1388" s="726">
        <f t="shared" si="42"/>
        <v>7.9044852006537125</v>
      </c>
      <c r="N1388" s="727">
        <f t="shared" si="43"/>
        <v>7.9044852006537125</v>
      </c>
      <c r="O1388" s="714" t="s">
        <v>498</v>
      </c>
      <c r="P1388" s="721" t="s">
        <v>1521</v>
      </c>
      <c r="R1388" s="714">
        <v>48.9</v>
      </c>
      <c r="S1388" s="714">
        <v>10374</v>
      </c>
    </row>
    <row r="1389" spans="1:19">
      <c r="A1389" s="721" t="s">
        <v>671</v>
      </c>
      <c r="B1389" s="714">
        <v>2008</v>
      </c>
      <c r="D1389" s="722" t="s">
        <v>671</v>
      </c>
      <c r="E1389" s="722" t="s">
        <v>732</v>
      </c>
      <c r="F1389" s="714" t="s">
        <v>705</v>
      </c>
      <c r="G1389" s="723" t="s">
        <v>1519</v>
      </c>
      <c r="H1389" s="714" t="s">
        <v>1653</v>
      </c>
      <c r="I1389" s="714" t="s">
        <v>1484</v>
      </c>
      <c r="J1389" s="724">
        <v>1</v>
      </c>
      <c r="K1389" s="725">
        <v>5.8107862720174319</v>
      </c>
      <c r="L1389" s="725">
        <v>1</v>
      </c>
      <c r="M1389" s="726">
        <f t="shared" si="42"/>
        <v>5.8107862720174319</v>
      </c>
      <c r="N1389" s="727">
        <f t="shared" si="43"/>
        <v>5.8107862720174319</v>
      </c>
      <c r="O1389" s="714" t="s">
        <v>498</v>
      </c>
      <c r="P1389" s="721" t="s">
        <v>1521</v>
      </c>
      <c r="R1389" s="714">
        <v>48.9</v>
      </c>
      <c r="S1389" s="714">
        <v>10374</v>
      </c>
    </row>
    <row r="1390" spans="1:19">
      <c r="A1390" s="721" t="s">
        <v>671</v>
      </c>
      <c r="B1390" s="714">
        <v>2008</v>
      </c>
      <c r="D1390" s="722" t="s">
        <v>671</v>
      </c>
      <c r="E1390" s="722" t="s">
        <v>732</v>
      </c>
      <c r="F1390" s="714" t="s">
        <v>705</v>
      </c>
      <c r="G1390" s="723" t="s">
        <v>1519</v>
      </c>
      <c r="H1390" s="714" t="s">
        <v>1653</v>
      </c>
      <c r="I1390" s="714" t="s">
        <v>1484</v>
      </c>
      <c r="J1390" s="724">
        <v>1</v>
      </c>
      <c r="K1390" s="725">
        <v>6.9184674051207544</v>
      </c>
      <c r="L1390" s="725">
        <v>1</v>
      </c>
      <c r="M1390" s="726">
        <f t="shared" si="42"/>
        <v>6.9184674051207544</v>
      </c>
      <c r="N1390" s="727">
        <f t="shared" si="43"/>
        <v>6.9184674051207544</v>
      </c>
      <c r="O1390" s="714" t="s">
        <v>498</v>
      </c>
      <c r="P1390" s="721" t="s">
        <v>1521</v>
      </c>
      <c r="R1390" s="714">
        <v>48.9</v>
      </c>
      <c r="S1390" s="714">
        <v>10374</v>
      </c>
    </row>
    <row r="1391" spans="1:19">
      <c r="A1391" s="721" t="s">
        <v>671</v>
      </c>
      <c r="B1391" s="714">
        <v>2008</v>
      </c>
      <c r="D1391" s="722" t="s">
        <v>671</v>
      </c>
      <c r="E1391" s="722" t="s">
        <v>732</v>
      </c>
      <c r="F1391" s="714" t="s">
        <v>705</v>
      </c>
      <c r="G1391" s="723" t="s">
        <v>1519</v>
      </c>
      <c r="H1391" s="714" t="s">
        <v>1653</v>
      </c>
      <c r="I1391" s="714" t="s">
        <v>1484</v>
      </c>
      <c r="J1391" s="724">
        <v>1</v>
      </c>
      <c r="K1391" s="725">
        <v>7.2271654258216813</v>
      </c>
      <c r="L1391" s="725">
        <v>1</v>
      </c>
      <c r="M1391" s="726">
        <f t="shared" si="42"/>
        <v>7.2271654258216813</v>
      </c>
      <c r="N1391" s="727">
        <f t="shared" si="43"/>
        <v>7.2271654258216813</v>
      </c>
      <c r="O1391" s="714" t="s">
        <v>498</v>
      </c>
      <c r="P1391" s="721" t="s">
        <v>1521</v>
      </c>
      <c r="R1391" s="714">
        <v>48.9</v>
      </c>
      <c r="S1391" s="714">
        <v>10374</v>
      </c>
    </row>
    <row r="1392" spans="1:19">
      <c r="A1392" s="721" t="s">
        <v>671</v>
      </c>
      <c r="B1392" s="714">
        <v>2008</v>
      </c>
      <c r="D1392" s="722" t="s">
        <v>671</v>
      </c>
      <c r="E1392" s="722" t="s">
        <v>732</v>
      </c>
      <c r="F1392" s="714" t="s">
        <v>705</v>
      </c>
      <c r="G1392" s="723" t="s">
        <v>1519</v>
      </c>
      <c r="H1392" s="714" t="s">
        <v>1653</v>
      </c>
      <c r="I1392" s="714" t="s">
        <v>1484</v>
      </c>
      <c r="J1392" s="724">
        <v>1</v>
      </c>
      <c r="K1392" s="725">
        <v>7.245324132921735</v>
      </c>
      <c r="L1392" s="725">
        <v>1</v>
      </c>
      <c r="M1392" s="726">
        <f t="shared" si="42"/>
        <v>7.245324132921735</v>
      </c>
      <c r="N1392" s="727">
        <f t="shared" si="43"/>
        <v>7.245324132921735</v>
      </c>
      <c r="O1392" s="714" t="s">
        <v>498</v>
      </c>
      <c r="P1392" s="721" t="s">
        <v>1521</v>
      </c>
      <c r="R1392" s="714">
        <v>48.9</v>
      </c>
      <c r="S1392" s="714">
        <v>10374</v>
      </c>
    </row>
    <row r="1393" spans="1:19">
      <c r="A1393" s="721" t="s">
        <v>671</v>
      </c>
      <c r="B1393" s="714">
        <v>2008</v>
      </c>
      <c r="D1393" s="722" t="s">
        <v>671</v>
      </c>
      <c r="E1393" s="722" t="s">
        <v>732</v>
      </c>
      <c r="F1393" s="714" t="s">
        <v>705</v>
      </c>
      <c r="G1393" s="723" t="s">
        <v>1519</v>
      </c>
      <c r="H1393" s="714" t="s">
        <v>1653</v>
      </c>
      <c r="I1393" s="714" t="s">
        <v>1484</v>
      </c>
      <c r="J1393" s="724">
        <v>1</v>
      </c>
      <c r="K1393" s="725">
        <v>7.2271654258216813</v>
      </c>
      <c r="L1393" s="725">
        <v>1</v>
      </c>
      <c r="M1393" s="726">
        <f t="shared" si="42"/>
        <v>7.2271654258216813</v>
      </c>
      <c r="N1393" s="727">
        <f t="shared" si="43"/>
        <v>7.2271654258216813</v>
      </c>
      <c r="O1393" s="714" t="s">
        <v>498</v>
      </c>
      <c r="P1393" s="721" t="s">
        <v>1521</v>
      </c>
      <c r="R1393" s="714">
        <v>48.9</v>
      </c>
      <c r="S1393" s="714">
        <v>10374</v>
      </c>
    </row>
    <row r="1394" spans="1:19">
      <c r="A1394" s="721" t="s">
        <v>671</v>
      </c>
      <c r="B1394" s="714">
        <v>2008</v>
      </c>
      <c r="D1394" s="722" t="s">
        <v>671</v>
      </c>
      <c r="E1394" s="722" t="s">
        <v>732</v>
      </c>
      <c r="F1394" s="714" t="s">
        <v>705</v>
      </c>
      <c r="G1394" s="723" t="s">
        <v>1519</v>
      </c>
      <c r="H1394" s="714" t="s">
        <v>1653</v>
      </c>
      <c r="I1394" s="714" t="s">
        <v>1484</v>
      </c>
      <c r="J1394" s="724">
        <v>1</v>
      </c>
      <c r="K1394" s="725">
        <v>7.0818957690212452</v>
      </c>
      <c r="L1394" s="725">
        <v>1</v>
      </c>
      <c r="M1394" s="726">
        <f t="shared" si="42"/>
        <v>7.0818957690212452</v>
      </c>
      <c r="N1394" s="727">
        <f t="shared" si="43"/>
        <v>7.0818957690212452</v>
      </c>
      <c r="O1394" s="714" t="s">
        <v>498</v>
      </c>
      <c r="P1394" s="721" t="s">
        <v>1521</v>
      </c>
      <c r="R1394" s="714">
        <v>48.9</v>
      </c>
      <c r="S1394" s="714">
        <v>10374</v>
      </c>
    </row>
    <row r="1395" spans="1:19">
      <c r="A1395" s="721" t="s">
        <v>671</v>
      </c>
      <c r="B1395" s="714">
        <v>2008</v>
      </c>
      <c r="D1395" s="722" t="s">
        <v>671</v>
      </c>
      <c r="E1395" s="722" t="s">
        <v>732</v>
      </c>
      <c r="F1395" s="714" t="s">
        <v>705</v>
      </c>
      <c r="G1395" s="723" t="s">
        <v>1519</v>
      </c>
      <c r="H1395" s="714" t="s">
        <v>1653</v>
      </c>
      <c r="I1395" s="714" t="s">
        <v>1484</v>
      </c>
      <c r="J1395" s="724">
        <v>1</v>
      </c>
      <c r="K1395" s="725">
        <v>6.3700744506991098</v>
      </c>
      <c r="L1395" s="725">
        <v>1</v>
      </c>
      <c r="M1395" s="726">
        <f t="shared" si="42"/>
        <v>6.3700744506991098</v>
      </c>
      <c r="N1395" s="727">
        <f t="shared" si="43"/>
        <v>6.3700744506991098</v>
      </c>
      <c r="O1395" s="714" t="s">
        <v>498</v>
      </c>
      <c r="P1395" s="721" t="s">
        <v>1521</v>
      </c>
      <c r="R1395" s="714">
        <v>48.9</v>
      </c>
      <c r="S1395" s="714">
        <v>10374</v>
      </c>
    </row>
    <row r="1396" spans="1:19">
      <c r="A1396" s="721" t="s">
        <v>671</v>
      </c>
      <c r="B1396" s="714">
        <v>2008</v>
      </c>
      <c r="D1396" s="722" t="s">
        <v>671</v>
      </c>
      <c r="E1396" s="722" t="s">
        <v>732</v>
      </c>
      <c r="F1396" s="714" t="s">
        <v>705</v>
      </c>
      <c r="G1396" s="723" t="s">
        <v>1519</v>
      </c>
      <c r="H1396" s="714" t="s">
        <v>1653</v>
      </c>
      <c r="I1396" s="714" t="s">
        <v>1484</v>
      </c>
      <c r="J1396" s="724">
        <v>1</v>
      </c>
      <c r="K1396" s="725">
        <v>7.9044852006537125</v>
      </c>
      <c r="L1396" s="725">
        <v>1</v>
      </c>
      <c r="M1396" s="726">
        <f t="shared" si="42"/>
        <v>7.9044852006537125</v>
      </c>
      <c r="N1396" s="727">
        <f t="shared" si="43"/>
        <v>7.9044852006537125</v>
      </c>
      <c r="O1396" s="714" t="s">
        <v>498</v>
      </c>
      <c r="P1396" s="721" t="s">
        <v>1521</v>
      </c>
      <c r="R1396" s="714">
        <v>48.9</v>
      </c>
      <c r="S1396" s="714">
        <v>10374</v>
      </c>
    </row>
    <row r="1397" spans="1:19">
      <c r="A1397" s="721" t="s">
        <v>671</v>
      </c>
      <c r="B1397" s="714">
        <v>2008</v>
      </c>
      <c r="D1397" s="722" t="s">
        <v>670</v>
      </c>
      <c r="E1397" s="722" t="s">
        <v>1493</v>
      </c>
      <c r="F1397" s="714" t="s">
        <v>705</v>
      </c>
      <c r="G1397" s="723" t="s">
        <v>1519</v>
      </c>
      <c r="H1397" s="714" t="s">
        <v>1653</v>
      </c>
      <c r="I1397" s="714" t="s">
        <v>1484</v>
      </c>
      <c r="J1397" s="724">
        <v>1</v>
      </c>
      <c r="K1397" s="725">
        <v>12.044670419466133</v>
      </c>
      <c r="L1397" s="725">
        <v>1</v>
      </c>
      <c r="M1397" s="726">
        <f t="shared" si="42"/>
        <v>12.044670419466133</v>
      </c>
      <c r="N1397" s="727">
        <f t="shared" si="43"/>
        <v>12.044670419466133</v>
      </c>
      <c r="O1397" s="714" t="s">
        <v>498</v>
      </c>
      <c r="P1397" s="721" t="s">
        <v>1521</v>
      </c>
      <c r="R1397" s="714">
        <v>48.9</v>
      </c>
      <c r="S1397" s="714">
        <v>10374</v>
      </c>
    </row>
    <row r="1398" spans="1:19">
      <c r="A1398" s="721" t="s">
        <v>671</v>
      </c>
      <c r="B1398" s="714">
        <v>2008</v>
      </c>
      <c r="D1398" s="722" t="s">
        <v>671</v>
      </c>
      <c r="E1398" s="722" t="s">
        <v>732</v>
      </c>
      <c r="F1398" s="714" t="s">
        <v>705</v>
      </c>
      <c r="G1398" s="723" t="s">
        <v>1519</v>
      </c>
      <c r="H1398" s="714" t="s">
        <v>1653</v>
      </c>
      <c r="I1398" s="714" t="s">
        <v>1484</v>
      </c>
      <c r="J1398" s="724">
        <v>1</v>
      </c>
      <c r="K1398" s="725">
        <v>7.1145814418013433</v>
      </c>
      <c r="L1398" s="725">
        <v>1</v>
      </c>
      <c r="M1398" s="726">
        <f t="shared" si="42"/>
        <v>7.1145814418013433</v>
      </c>
      <c r="N1398" s="727">
        <f t="shared" si="43"/>
        <v>7.1145814418013433</v>
      </c>
      <c r="O1398" s="714" t="s">
        <v>498</v>
      </c>
      <c r="P1398" s="721" t="s">
        <v>1521</v>
      </c>
      <c r="R1398" s="714">
        <v>48.9</v>
      </c>
      <c r="S1398" s="714">
        <v>10374</v>
      </c>
    </row>
    <row r="1399" spans="1:19">
      <c r="A1399" s="721" t="s">
        <v>671</v>
      </c>
      <c r="B1399" s="714">
        <v>2008</v>
      </c>
      <c r="D1399" s="722" t="s">
        <v>671</v>
      </c>
      <c r="E1399" s="722" t="s">
        <v>732</v>
      </c>
      <c r="F1399" s="714" t="s">
        <v>705</v>
      </c>
      <c r="G1399" s="723" t="s">
        <v>1519</v>
      </c>
      <c r="H1399" s="714" t="s">
        <v>1653</v>
      </c>
      <c r="I1399" s="714" t="s">
        <v>1484</v>
      </c>
      <c r="J1399" s="724">
        <v>1</v>
      </c>
      <c r="K1399" s="725">
        <v>7.1127655710913373</v>
      </c>
      <c r="L1399" s="725">
        <v>1</v>
      </c>
      <c r="M1399" s="726">
        <f t="shared" si="42"/>
        <v>7.1127655710913373</v>
      </c>
      <c r="N1399" s="727">
        <f t="shared" si="43"/>
        <v>7.1127655710913373</v>
      </c>
      <c r="O1399" s="714" t="s">
        <v>498</v>
      </c>
      <c r="P1399" s="721" t="s">
        <v>1521</v>
      </c>
      <c r="R1399" s="714">
        <v>48.9</v>
      </c>
      <c r="S1399" s="714">
        <v>10374</v>
      </c>
    </row>
    <row r="1400" spans="1:19">
      <c r="A1400" s="721" t="s">
        <v>671</v>
      </c>
      <c r="B1400" s="714">
        <v>2008</v>
      </c>
      <c r="D1400" s="722" t="s">
        <v>670</v>
      </c>
      <c r="E1400" s="722" t="s">
        <v>1493</v>
      </c>
      <c r="F1400" s="714" t="s">
        <v>705</v>
      </c>
      <c r="G1400" s="723" t="s">
        <v>1519</v>
      </c>
      <c r="H1400" s="714" t="s">
        <v>1653</v>
      </c>
      <c r="I1400" s="714" t="s">
        <v>1484</v>
      </c>
      <c r="J1400" s="724">
        <v>1</v>
      </c>
      <c r="K1400" s="725">
        <v>9.8165970582894495</v>
      </c>
      <c r="L1400" s="725">
        <v>1</v>
      </c>
      <c r="M1400" s="726">
        <f t="shared" si="42"/>
        <v>9.8165970582894495</v>
      </c>
      <c r="N1400" s="727">
        <f t="shared" si="43"/>
        <v>9.8165970582894495</v>
      </c>
      <c r="O1400" s="714" t="s">
        <v>498</v>
      </c>
      <c r="P1400" s="721" t="s">
        <v>1521</v>
      </c>
      <c r="R1400" s="714">
        <v>48.9</v>
      </c>
      <c r="S1400" s="714">
        <v>10374</v>
      </c>
    </row>
    <row r="1401" spans="1:19">
      <c r="A1401" s="721" t="s">
        <v>671</v>
      </c>
      <c r="B1401" s="714">
        <v>2008</v>
      </c>
      <c r="D1401" s="722" t="s">
        <v>671</v>
      </c>
      <c r="E1401" s="722" t="s">
        <v>732</v>
      </c>
      <c r="F1401" s="714" t="s">
        <v>705</v>
      </c>
      <c r="G1401" s="723" t="s">
        <v>1519</v>
      </c>
      <c r="H1401" s="714" t="s">
        <v>1653</v>
      </c>
      <c r="I1401" s="714" t="s">
        <v>1484</v>
      </c>
      <c r="J1401" s="724">
        <v>1</v>
      </c>
      <c r="K1401" s="725">
        <v>6.3283094243689844</v>
      </c>
      <c r="L1401" s="725">
        <v>1</v>
      </c>
      <c r="M1401" s="726">
        <f t="shared" si="42"/>
        <v>6.3283094243689844</v>
      </c>
      <c r="N1401" s="727">
        <f t="shared" si="43"/>
        <v>6.3283094243689844</v>
      </c>
      <c r="O1401" s="714" t="s">
        <v>498</v>
      </c>
      <c r="P1401" s="721" t="s">
        <v>1521</v>
      </c>
      <c r="R1401" s="714">
        <v>48.9</v>
      </c>
      <c r="S1401" s="714">
        <v>10374</v>
      </c>
    </row>
    <row r="1402" spans="1:19">
      <c r="A1402" s="721" t="s">
        <v>1657</v>
      </c>
      <c r="B1402" s="714">
        <v>2008</v>
      </c>
      <c r="D1402" s="722" t="s">
        <v>598</v>
      </c>
      <c r="E1402" s="722" t="s">
        <v>333</v>
      </c>
      <c r="F1402" s="714" t="s">
        <v>705</v>
      </c>
      <c r="G1402" s="723" t="s">
        <v>1658</v>
      </c>
      <c r="H1402" s="714" t="s">
        <v>1659</v>
      </c>
      <c r="I1402" s="714" t="s">
        <v>402</v>
      </c>
      <c r="J1402" s="724">
        <v>1</v>
      </c>
      <c r="K1402" s="725">
        <v>13.183221354639549</v>
      </c>
      <c r="L1402" s="725">
        <v>1</v>
      </c>
      <c r="M1402" s="726">
        <f t="shared" si="42"/>
        <v>13.183221354639549</v>
      </c>
      <c r="N1402" s="727">
        <f t="shared" si="43"/>
        <v>13.183221354639549</v>
      </c>
      <c r="O1402" s="714" t="s">
        <v>498</v>
      </c>
      <c r="P1402" s="721" t="s">
        <v>1660</v>
      </c>
      <c r="R1402" s="714">
        <v>48.9</v>
      </c>
      <c r="S1402" s="714">
        <v>10374</v>
      </c>
    </row>
    <row r="1403" spans="1:19">
      <c r="A1403" s="721" t="s">
        <v>1657</v>
      </c>
      <c r="B1403" s="714">
        <v>2008</v>
      </c>
      <c r="D1403" s="722" t="s">
        <v>1661</v>
      </c>
      <c r="E1403" s="722" t="s">
        <v>1662</v>
      </c>
      <c r="F1403" s="714" t="s">
        <v>705</v>
      </c>
      <c r="G1403" s="723" t="s">
        <v>1658</v>
      </c>
      <c r="H1403" s="714" t="s">
        <v>1659</v>
      </c>
      <c r="I1403" s="714" t="s">
        <v>1484</v>
      </c>
      <c r="J1403" s="724">
        <v>1</v>
      </c>
      <c r="K1403" s="725">
        <v>3.4501543490103503</v>
      </c>
      <c r="L1403" s="725">
        <v>1</v>
      </c>
      <c r="M1403" s="726">
        <f t="shared" si="42"/>
        <v>3.4501543490103503</v>
      </c>
      <c r="N1403" s="727">
        <f t="shared" si="43"/>
        <v>3.4501543490103503</v>
      </c>
      <c r="O1403" s="714" t="s">
        <v>498</v>
      </c>
      <c r="P1403" s="721" t="s">
        <v>1660</v>
      </c>
      <c r="R1403" s="714">
        <v>48.9</v>
      </c>
      <c r="S1403" s="714">
        <v>10374</v>
      </c>
    </row>
    <row r="1404" spans="1:19">
      <c r="A1404" s="721" t="s">
        <v>1657</v>
      </c>
      <c r="B1404" s="714">
        <v>2008</v>
      </c>
      <c r="D1404" s="722" t="s">
        <v>1661</v>
      </c>
      <c r="E1404" s="722" t="s">
        <v>1662</v>
      </c>
      <c r="F1404" s="714" t="s">
        <v>705</v>
      </c>
      <c r="G1404" s="723" t="s">
        <v>1658</v>
      </c>
      <c r="H1404" s="714" t="s">
        <v>1659</v>
      </c>
      <c r="I1404" s="714" t="s">
        <v>1484</v>
      </c>
      <c r="J1404" s="724">
        <v>1</v>
      </c>
      <c r="K1404" s="725">
        <v>3.3593608135100776</v>
      </c>
      <c r="L1404" s="725">
        <v>1</v>
      </c>
      <c r="M1404" s="726">
        <f t="shared" si="42"/>
        <v>3.3593608135100776</v>
      </c>
      <c r="N1404" s="727">
        <f t="shared" si="43"/>
        <v>3.3593608135100776</v>
      </c>
      <c r="O1404" s="714" t="s">
        <v>498</v>
      </c>
      <c r="P1404" s="721" t="s">
        <v>1660</v>
      </c>
      <c r="R1404" s="714">
        <v>48.9</v>
      </c>
      <c r="S1404" s="714">
        <v>10374</v>
      </c>
    </row>
    <row r="1405" spans="1:19">
      <c r="A1405" s="721" t="s">
        <v>1657</v>
      </c>
      <c r="B1405" s="714">
        <v>2008</v>
      </c>
      <c r="D1405" s="722" t="s">
        <v>598</v>
      </c>
      <c r="E1405" s="722" t="s">
        <v>333</v>
      </c>
      <c r="F1405" s="714" t="s">
        <v>705</v>
      </c>
      <c r="G1405" s="723" t="s">
        <v>1658</v>
      </c>
      <c r="H1405" s="714" t="s">
        <v>1659</v>
      </c>
      <c r="I1405" s="714" t="s">
        <v>402</v>
      </c>
      <c r="J1405" s="724">
        <v>1</v>
      </c>
      <c r="K1405" s="725">
        <v>11.661521699654983</v>
      </c>
      <c r="L1405" s="725">
        <v>1</v>
      </c>
      <c r="M1405" s="726">
        <f t="shared" si="42"/>
        <v>11.661521699654983</v>
      </c>
      <c r="N1405" s="727">
        <f t="shared" si="43"/>
        <v>11.661521699654983</v>
      </c>
      <c r="O1405" s="714" t="s">
        <v>498</v>
      </c>
      <c r="P1405" s="721" t="s">
        <v>1660</v>
      </c>
      <c r="R1405" s="714">
        <v>48.9</v>
      </c>
      <c r="S1405" s="714">
        <v>10374</v>
      </c>
    </row>
    <row r="1406" spans="1:19">
      <c r="A1406" s="721" t="s">
        <v>1657</v>
      </c>
      <c r="B1406" s="714">
        <v>2008</v>
      </c>
      <c r="D1406" s="722" t="s">
        <v>598</v>
      </c>
      <c r="E1406" s="722" t="s">
        <v>333</v>
      </c>
      <c r="F1406" s="714" t="s">
        <v>705</v>
      </c>
      <c r="G1406" s="723" t="s">
        <v>1658</v>
      </c>
      <c r="H1406" s="714" t="s">
        <v>1659</v>
      </c>
      <c r="I1406" s="714" t="s">
        <v>402</v>
      </c>
      <c r="J1406" s="724">
        <v>1</v>
      </c>
      <c r="K1406" s="725">
        <v>16.384601416379152</v>
      </c>
      <c r="L1406" s="725">
        <v>1</v>
      </c>
      <c r="M1406" s="726">
        <f t="shared" si="42"/>
        <v>16.384601416379152</v>
      </c>
      <c r="N1406" s="727">
        <f t="shared" si="43"/>
        <v>16.384601416379152</v>
      </c>
      <c r="O1406" s="714" t="s">
        <v>498</v>
      </c>
      <c r="P1406" s="721" t="s">
        <v>1660</v>
      </c>
      <c r="R1406" s="714">
        <v>48.9</v>
      </c>
      <c r="S1406" s="714">
        <v>10374</v>
      </c>
    </row>
    <row r="1407" spans="1:19">
      <c r="A1407" s="721" t="s">
        <v>1657</v>
      </c>
      <c r="B1407" s="714">
        <v>2008</v>
      </c>
      <c r="D1407" s="722" t="s">
        <v>1663</v>
      </c>
      <c r="E1407" s="722" t="s">
        <v>1662</v>
      </c>
      <c r="F1407" s="714" t="s">
        <v>705</v>
      </c>
      <c r="G1407" s="723" t="s">
        <v>1658</v>
      </c>
      <c r="H1407" s="714" t="s">
        <v>1659</v>
      </c>
      <c r="I1407" s="714" t="s">
        <v>1484</v>
      </c>
      <c r="J1407" s="724">
        <v>1</v>
      </c>
      <c r="K1407" s="725">
        <v>4.5632830942436895</v>
      </c>
      <c r="L1407" s="725">
        <v>1</v>
      </c>
      <c r="M1407" s="726">
        <f t="shared" si="42"/>
        <v>4.5632830942436895</v>
      </c>
      <c r="N1407" s="727">
        <f t="shared" si="43"/>
        <v>4.5632830942436895</v>
      </c>
      <c r="O1407" s="714" t="s">
        <v>498</v>
      </c>
      <c r="P1407" s="721" t="s">
        <v>1660</v>
      </c>
      <c r="R1407" s="714">
        <v>48.9</v>
      </c>
      <c r="S1407" s="714">
        <v>10374</v>
      </c>
    </row>
    <row r="1408" spans="1:19">
      <c r="A1408" s="721" t="s">
        <v>1657</v>
      </c>
      <c r="B1408" s="714">
        <v>2008</v>
      </c>
      <c r="D1408" s="722" t="s">
        <v>598</v>
      </c>
      <c r="E1408" s="722" t="s">
        <v>333</v>
      </c>
      <c r="F1408" s="714" t="s">
        <v>705</v>
      </c>
      <c r="G1408" s="723" t="s">
        <v>1658</v>
      </c>
      <c r="H1408" s="714" t="s">
        <v>1659</v>
      </c>
      <c r="I1408" s="714" t="s">
        <v>402</v>
      </c>
      <c r="J1408" s="724">
        <v>1</v>
      </c>
      <c r="K1408" s="725">
        <v>12.148175049936443</v>
      </c>
      <c r="L1408" s="725">
        <v>1</v>
      </c>
      <c r="M1408" s="726">
        <f t="shared" si="42"/>
        <v>12.148175049936443</v>
      </c>
      <c r="N1408" s="727">
        <f t="shared" si="43"/>
        <v>12.148175049936443</v>
      </c>
      <c r="O1408" s="714" t="s">
        <v>498</v>
      </c>
      <c r="P1408" s="721" t="s">
        <v>1660</v>
      </c>
      <c r="R1408" s="714">
        <v>48.9</v>
      </c>
      <c r="S1408" s="714">
        <v>10374</v>
      </c>
    </row>
    <row r="1409" spans="1:19">
      <c r="A1409" s="721" t="s">
        <v>1657</v>
      </c>
      <c r="B1409" s="714">
        <v>2008</v>
      </c>
      <c r="D1409" s="722" t="s">
        <v>1661</v>
      </c>
      <c r="E1409" s="722" t="s">
        <v>1662</v>
      </c>
      <c r="F1409" s="714" t="s">
        <v>705</v>
      </c>
      <c r="G1409" s="723" t="s">
        <v>1658</v>
      </c>
      <c r="H1409" s="714" t="s">
        <v>1659</v>
      </c>
      <c r="I1409" s="714" t="s">
        <v>1484</v>
      </c>
      <c r="J1409" s="724">
        <v>1</v>
      </c>
      <c r="K1409" s="725">
        <v>3.7225349555111671</v>
      </c>
      <c r="L1409" s="725">
        <v>1</v>
      </c>
      <c r="M1409" s="726">
        <f t="shared" si="42"/>
        <v>3.7225349555111671</v>
      </c>
      <c r="N1409" s="727">
        <f t="shared" si="43"/>
        <v>3.7225349555111671</v>
      </c>
      <c r="O1409" s="714" t="s">
        <v>498</v>
      </c>
      <c r="P1409" s="721" t="s">
        <v>1660</v>
      </c>
      <c r="R1409" s="714">
        <v>48.9</v>
      </c>
      <c r="S1409" s="714">
        <v>10374</v>
      </c>
    </row>
    <row r="1410" spans="1:19">
      <c r="A1410" s="721" t="s">
        <v>1657</v>
      </c>
      <c r="B1410" s="714">
        <v>2008</v>
      </c>
      <c r="D1410" s="722" t="s">
        <v>1661</v>
      </c>
      <c r="E1410" s="722" t="s">
        <v>1486</v>
      </c>
      <c r="F1410" s="714" t="s">
        <v>705</v>
      </c>
      <c r="G1410" s="723" t="s">
        <v>1658</v>
      </c>
      <c r="H1410" s="714" t="s">
        <v>1659</v>
      </c>
      <c r="I1410" s="714" t="s">
        <v>1484</v>
      </c>
      <c r="J1410" s="724">
        <v>1</v>
      </c>
      <c r="K1410" s="725">
        <v>3.7134556019611402</v>
      </c>
      <c r="L1410" s="725">
        <v>1</v>
      </c>
      <c r="M1410" s="726">
        <f t="shared" si="42"/>
        <v>3.7134556019611402</v>
      </c>
      <c r="N1410" s="727">
        <f t="shared" si="43"/>
        <v>3.7134556019611402</v>
      </c>
      <c r="O1410" s="714" t="s">
        <v>498</v>
      </c>
      <c r="P1410" s="721" t="s">
        <v>1660</v>
      </c>
      <c r="R1410" s="714">
        <v>48.9</v>
      </c>
      <c r="S1410" s="714">
        <v>10374</v>
      </c>
    </row>
    <row r="1411" spans="1:19">
      <c r="A1411" s="721" t="s">
        <v>1657</v>
      </c>
      <c r="B1411" s="714">
        <v>2008</v>
      </c>
      <c r="D1411" s="722" t="s">
        <v>598</v>
      </c>
      <c r="E1411" s="722" t="s">
        <v>333</v>
      </c>
      <c r="F1411" s="714" t="s">
        <v>705</v>
      </c>
      <c r="G1411" s="723" t="s">
        <v>1658</v>
      </c>
      <c r="H1411" s="714" t="s">
        <v>1659</v>
      </c>
      <c r="I1411" s="714" t="s">
        <v>402</v>
      </c>
      <c r="J1411" s="724">
        <v>1</v>
      </c>
      <c r="K1411" s="725">
        <v>15.838024332667512</v>
      </c>
      <c r="L1411" s="725">
        <v>1</v>
      </c>
      <c r="M1411" s="726">
        <f t="shared" si="42"/>
        <v>15.838024332667512</v>
      </c>
      <c r="N1411" s="727">
        <f t="shared" si="43"/>
        <v>15.838024332667512</v>
      </c>
      <c r="O1411" s="714" t="s">
        <v>498</v>
      </c>
      <c r="P1411" s="721" t="s">
        <v>1660</v>
      </c>
      <c r="R1411" s="714">
        <v>48.9</v>
      </c>
      <c r="S1411" s="714">
        <v>10374</v>
      </c>
    </row>
    <row r="1412" spans="1:19">
      <c r="A1412" s="721" t="s">
        <v>1657</v>
      </c>
      <c r="B1412" s="714">
        <v>2008</v>
      </c>
      <c r="D1412" s="722" t="s">
        <v>1661</v>
      </c>
      <c r="E1412" s="722" t="s">
        <v>1499</v>
      </c>
      <c r="F1412" s="714" t="s">
        <v>705</v>
      </c>
      <c r="G1412" s="723" t="s">
        <v>1658</v>
      </c>
      <c r="H1412" s="714" t="s">
        <v>1659</v>
      </c>
      <c r="I1412" s="714" t="s">
        <v>1484</v>
      </c>
      <c r="J1412" s="724">
        <v>1</v>
      </c>
      <c r="K1412" s="725">
        <v>3.3829671327401485</v>
      </c>
      <c r="L1412" s="725">
        <v>1</v>
      </c>
      <c r="M1412" s="726">
        <f t="shared" ref="M1412:M1475" si="44">+K1412/L1412</f>
        <v>3.3829671327401485</v>
      </c>
      <c r="N1412" s="727">
        <f t="shared" ref="N1412:N1475" si="45">+M1412/J1412</f>
        <v>3.3829671327401485</v>
      </c>
      <c r="O1412" s="714" t="s">
        <v>498</v>
      </c>
      <c r="P1412" s="721" t="s">
        <v>1660</v>
      </c>
      <c r="R1412" s="714">
        <v>48.9</v>
      </c>
      <c r="S1412" s="714">
        <v>10374</v>
      </c>
    </row>
    <row r="1413" spans="1:19">
      <c r="A1413" s="721" t="s">
        <v>1657</v>
      </c>
      <c r="B1413" s="714">
        <v>2008</v>
      </c>
      <c r="D1413" s="722" t="s">
        <v>598</v>
      </c>
      <c r="E1413" s="722" t="s">
        <v>333</v>
      </c>
      <c r="F1413" s="714" t="s">
        <v>705</v>
      </c>
      <c r="G1413" s="723" t="s">
        <v>1658</v>
      </c>
      <c r="H1413" s="714" t="s">
        <v>1659</v>
      </c>
      <c r="I1413" s="714" t="s">
        <v>402</v>
      </c>
      <c r="J1413" s="724">
        <v>1</v>
      </c>
      <c r="K1413" s="725">
        <v>16.384601416379152</v>
      </c>
      <c r="L1413" s="725">
        <v>1</v>
      </c>
      <c r="M1413" s="726">
        <f t="shared" si="44"/>
        <v>16.384601416379152</v>
      </c>
      <c r="N1413" s="727">
        <f t="shared" si="45"/>
        <v>16.384601416379152</v>
      </c>
      <c r="O1413" s="714" t="s">
        <v>498</v>
      </c>
      <c r="P1413" s="721" t="s">
        <v>1660</v>
      </c>
      <c r="R1413" s="714">
        <v>48.9</v>
      </c>
      <c r="S1413" s="714">
        <v>10374</v>
      </c>
    </row>
    <row r="1414" spans="1:19">
      <c r="A1414" s="721" t="s">
        <v>1657</v>
      </c>
      <c r="B1414" s="714">
        <v>2008</v>
      </c>
      <c r="D1414" s="722" t="s">
        <v>1657</v>
      </c>
      <c r="E1414" s="722" t="s">
        <v>1499</v>
      </c>
      <c r="F1414" s="714" t="s">
        <v>705</v>
      </c>
      <c r="G1414" s="723" t="s">
        <v>1658</v>
      </c>
      <c r="H1414" s="714" t="s">
        <v>1659</v>
      </c>
      <c r="I1414" s="714" t="s">
        <v>1484</v>
      </c>
      <c r="J1414" s="724">
        <v>1</v>
      </c>
      <c r="K1414" s="725">
        <v>3.7860904303613578</v>
      </c>
      <c r="L1414" s="725">
        <v>1</v>
      </c>
      <c r="M1414" s="726">
        <f t="shared" si="44"/>
        <v>3.7860904303613578</v>
      </c>
      <c r="N1414" s="727">
        <f t="shared" si="45"/>
        <v>3.7860904303613578</v>
      </c>
      <c r="O1414" s="714" t="s">
        <v>498</v>
      </c>
      <c r="P1414" s="721" t="s">
        <v>1660</v>
      </c>
      <c r="R1414" s="714">
        <v>48.9</v>
      </c>
      <c r="S1414" s="714">
        <v>10374</v>
      </c>
    </row>
    <row r="1415" spans="1:19">
      <c r="A1415" s="721" t="s">
        <v>1657</v>
      </c>
      <c r="B1415" s="714">
        <v>2008</v>
      </c>
      <c r="D1415" s="722" t="s">
        <v>598</v>
      </c>
      <c r="E1415" s="722" t="s">
        <v>333</v>
      </c>
      <c r="F1415" s="714" t="s">
        <v>705</v>
      </c>
      <c r="G1415" s="723" t="s">
        <v>1658</v>
      </c>
      <c r="H1415" s="714" t="s">
        <v>1659</v>
      </c>
      <c r="I1415" s="714" t="s">
        <v>402</v>
      </c>
      <c r="J1415" s="724">
        <v>1</v>
      </c>
      <c r="K1415" s="725">
        <v>14.172870891592517</v>
      </c>
      <c r="L1415" s="725">
        <v>1</v>
      </c>
      <c r="M1415" s="726">
        <f t="shared" si="44"/>
        <v>14.172870891592517</v>
      </c>
      <c r="N1415" s="727">
        <f t="shared" si="45"/>
        <v>14.172870891592517</v>
      </c>
      <c r="O1415" s="714" t="s">
        <v>498</v>
      </c>
      <c r="P1415" s="721" t="s">
        <v>1660</v>
      </c>
      <c r="R1415" s="714">
        <v>48.9</v>
      </c>
      <c r="S1415" s="714">
        <v>10374</v>
      </c>
    </row>
    <row r="1416" spans="1:19">
      <c r="A1416" s="721" t="s">
        <v>1657</v>
      </c>
      <c r="B1416" s="714">
        <v>2008</v>
      </c>
      <c r="D1416" s="722" t="s">
        <v>1663</v>
      </c>
      <c r="E1416" s="722" t="s">
        <v>1486</v>
      </c>
      <c r="F1416" s="714" t="s">
        <v>705</v>
      </c>
      <c r="G1416" s="723" t="s">
        <v>1658</v>
      </c>
      <c r="H1416" s="714" t="s">
        <v>1659</v>
      </c>
      <c r="I1416" s="714" t="s">
        <v>1484</v>
      </c>
      <c r="J1416" s="724">
        <v>1</v>
      </c>
      <c r="K1416" s="725">
        <v>4.0675503904122019</v>
      </c>
      <c r="L1416" s="725">
        <v>1</v>
      </c>
      <c r="M1416" s="726">
        <f t="shared" si="44"/>
        <v>4.0675503904122019</v>
      </c>
      <c r="N1416" s="727">
        <f t="shared" si="45"/>
        <v>4.0675503904122019</v>
      </c>
      <c r="O1416" s="714" t="s">
        <v>498</v>
      </c>
      <c r="P1416" s="721" t="s">
        <v>1660</v>
      </c>
      <c r="R1416" s="714">
        <v>48.9</v>
      </c>
      <c r="S1416" s="714">
        <v>10374</v>
      </c>
    </row>
    <row r="1417" spans="1:19">
      <c r="A1417" s="721" t="s">
        <v>1657</v>
      </c>
      <c r="B1417" s="714">
        <v>2008</v>
      </c>
      <c r="D1417" s="722" t="s">
        <v>598</v>
      </c>
      <c r="E1417" s="722" t="s">
        <v>333</v>
      </c>
      <c r="F1417" s="714" t="s">
        <v>705</v>
      </c>
      <c r="G1417" s="723" t="s">
        <v>1658</v>
      </c>
      <c r="H1417" s="714" t="s">
        <v>1659</v>
      </c>
      <c r="I1417" s="714" t="s">
        <v>402</v>
      </c>
      <c r="J1417" s="724">
        <v>1</v>
      </c>
      <c r="K1417" s="725">
        <v>12.974396222988922</v>
      </c>
      <c r="L1417" s="725">
        <v>1</v>
      </c>
      <c r="M1417" s="726">
        <f t="shared" si="44"/>
        <v>12.974396222988922</v>
      </c>
      <c r="N1417" s="727">
        <f t="shared" si="45"/>
        <v>12.974396222988922</v>
      </c>
      <c r="O1417" s="714" t="s">
        <v>498</v>
      </c>
      <c r="P1417" s="721" t="s">
        <v>1660</v>
      </c>
      <c r="R1417" s="714">
        <v>48.9</v>
      </c>
      <c r="S1417" s="714">
        <v>10374</v>
      </c>
    </row>
    <row r="1418" spans="1:19">
      <c r="A1418" s="721" t="s">
        <v>1657</v>
      </c>
      <c r="B1418" s="714">
        <v>2008</v>
      </c>
      <c r="D1418" s="722" t="s">
        <v>1657</v>
      </c>
      <c r="E1418" s="722" t="s">
        <v>1486</v>
      </c>
      <c r="F1418" s="714" t="s">
        <v>705</v>
      </c>
      <c r="G1418" s="723" t="s">
        <v>1658</v>
      </c>
      <c r="H1418" s="714" t="s">
        <v>1659</v>
      </c>
      <c r="I1418" s="714" t="s">
        <v>1484</v>
      </c>
      <c r="J1418" s="724">
        <v>1</v>
      </c>
      <c r="K1418" s="725">
        <v>3.831487198111494</v>
      </c>
      <c r="L1418" s="725">
        <v>1</v>
      </c>
      <c r="M1418" s="726">
        <f t="shared" si="44"/>
        <v>3.831487198111494</v>
      </c>
      <c r="N1418" s="727">
        <f t="shared" si="45"/>
        <v>3.831487198111494</v>
      </c>
      <c r="O1418" s="714" t="s">
        <v>498</v>
      </c>
      <c r="P1418" s="721" t="s">
        <v>1660</v>
      </c>
      <c r="R1418" s="714">
        <v>48.9</v>
      </c>
      <c r="S1418" s="714">
        <v>10374</v>
      </c>
    </row>
    <row r="1419" spans="1:19">
      <c r="A1419" s="721" t="s">
        <v>1657</v>
      </c>
      <c r="B1419" s="714">
        <v>2008</v>
      </c>
      <c r="D1419" s="722" t="s">
        <v>598</v>
      </c>
      <c r="E1419" s="722" t="s">
        <v>333</v>
      </c>
      <c r="F1419" s="714" t="s">
        <v>705</v>
      </c>
      <c r="G1419" s="723" t="s">
        <v>1658</v>
      </c>
      <c r="H1419" s="714" t="s">
        <v>1659</v>
      </c>
      <c r="I1419" s="714" t="s">
        <v>402</v>
      </c>
      <c r="J1419" s="724">
        <v>1</v>
      </c>
      <c r="K1419" s="725">
        <v>16.384601416379152</v>
      </c>
      <c r="L1419" s="725">
        <v>1</v>
      </c>
      <c r="M1419" s="726">
        <f t="shared" si="44"/>
        <v>16.384601416379152</v>
      </c>
      <c r="N1419" s="727">
        <f t="shared" si="45"/>
        <v>16.384601416379152</v>
      </c>
      <c r="O1419" s="714" t="s">
        <v>498</v>
      </c>
      <c r="P1419" s="721" t="s">
        <v>1660</v>
      </c>
      <c r="R1419" s="714">
        <v>48.9</v>
      </c>
      <c r="S1419" s="714">
        <v>10374</v>
      </c>
    </row>
    <row r="1420" spans="1:19">
      <c r="A1420" s="721" t="s">
        <v>1657</v>
      </c>
      <c r="B1420" s="714">
        <v>2008</v>
      </c>
      <c r="D1420" s="722" t="s">
        <v>1664</v>
      </c>
      <c r="E1420" s="722" t="s">
        <v>1486</v>
      </c>
      <c r="F1420" s="714" t="s">
        <v>705</v>
      </c>
      <c r="G1420" s="723" t="s">
        <v>1658</v>
      </c>
      <c r="H1420" s="714" t="s">
        <v>1659</v>
      </c>
      <c r="I1420" s="714" t="s">
        <v>1484</v>
      </c>
      <c r="J1420" s="724">
        <v>1</v>
      </c>
      <c r="K1420" s="725">
        <v>4.5578354821136733</v>
      </c>
      <c r="L1420" s="725">
        <v>1</v>
      </c>
      <c r="M1420" s="726">
        <f t="shared" si="44"/>
        <v>4.5578354821136733</v>
      </c>
      <c r="N1420" s="727">
        <f t="shared" si="45"/>
        <v>4.5578354821136733</v>
      </c>
      <c r="O1420" s="714" t="s">
        <v>498</v>
      </c>
      <c r="P1420" s="721" t="s">
        <v>1660</v>
      </c>
      <c r="R1420" s="714">
        <v>48.9</v>
      </c>
      <c r="S1420" s="714">
        <v>10374</v>
      </c>
    </row>
    <row r="1421" spans="1:19">
      <c r="A1421" s="721" t="s">
        <v>1657</v>
      </c>
      <c r="B1421" s="714">
        <v>2008</v>
      </c>
      <c r="D1421" s="722" t="s">
        <v>598</v>
      </c>
      <c r="E1421" s="722" t="s">
        <v>333</v>
      </c>
      <c r="F1421" s="714" t="s">
        <v>705</v>
      </c>
      <c r="G1421" s="723" t="s">
        <v>1658</v>
      </c>
      <c r="H1421" s="714" t="s">
        <v>1659</v>
      </c>
      <c r="I1421" s="714" t="s">
        <v>402</v>
      </c>
      <c r="J1421" s="724">
        <v>1</v>
      </c>
      <c r="K1421" s="725">
        <v>13.355729072090066</v>
      </c>
      <c r="L1421" s="725">
        <v>1</v>
      </c>
      <c r="M1421" s="726">
        <f t="shared" si="44"/>
        <v>13.355729072090066</v>
      </c>
      <c r="N1421" s="727">
        <f t="shared" si="45"/>
        <v>13.355729072090066</v>
      </c>
      <c r="O1421" s="714" t="s">
        <v>498</v>
      </c>
      <c r="P1421" s="721" t="s">
        <v>1660</v>
      </c>
      <c r="R1421" s="714">
        <v>48.9</v>
      </c>
      <c r="S1421" s="714">
        <v>10374</v>
      </c>
    </row>
    <row r="1422" spans="1:19">
      <c r="A1422" s="721" t="s">
        <v>1657</v>
      </c>
      <c r="B1422" s="714">
        <v>2008</v>
      </c>
      <c r="D1422" s="722" t="s">
        <v>1665</v>
      </c>
      <c r="E1422" s="722" t="s">
        <v>1486</v>
      </c>
      <c r="F1422" s="714" t="s">
        <v>705</v>
      </c>
      <c r="G1422" s="723" t="s">
        <v>1658</v>
      </c>
      <c r="H1422" s="714" t="s">
        <v>1659</v>
      </c>
      <c r="I1422" s="714" t="s">
        <v>1484</v>
      </c>
      <c r="J1422" s="724">
        <v>1</v>
      </c>
      <c r="K1422" s="725">
        <v>3.831487198111494</v>
      </c>
      <c r="L1422" s="725">
        <v>1</v>
      </c>
      <c r="M1422" s="726">
        <f t="shared" si="44"/>
        <v>3.831487198111494</v>
      </c>
      <c r="N1422" s="727">
        <f t="shared" si="45"/>
        <v>3.831487198111494</v>
      </c>
      <c r="O1422" s="714" t="s">
        <v>498</v>
      </c>
      <c r="P1422" s="721" t="s">
        <v>1660</v>
      </c>
      <c r="R1422" s="714">
        <v>48.9</v>
      </c>
      <c r="S1422" s="714">
        <v>10374</v>
      </c>
    </row>
    <row r="1423" spans="1:19">
      <c r="A1423" s="721" t="s">
        <v>1657</v>
      </c>
      <c r="B1423" s="714">
        <v>2008</v>
      </c>
      <c r="D1423" s="722" t="s">
        <v>598</v>
      </c>
      <c r="E1423" s="722" t="s">
        <v>333</v>
      </c>
      <c r="F1423" s="714" t="s">
        <v>705</v>
      </c>
      <c r="G1423" s="723" t="s">
        <v>1658</v>
      </c>
      <c r="H1423" s="714" t="s">
        <v>1659</v>
      </c>
      <c r="I1423" s="714" t="s">
        <v>402</v>
      </c>
      <c r="J1423" s="724">
        <v>1</v>
      </c>
      <c r="K1423" s="725">
        <v>11.352823678954058</v>
      </c>
      <c r="L1423" s="725">
        <v>1</v>
      </c>
      <c r="M1423" s="726">
        <f t="shared" si="44"/>
        <v>11.352823678954058</v>
      </c>
      <c r="N1423" s="727">
        <f t="shared" si="45"/>
        <v>11.352823678954058</v>
      </c>
      <c r="O1423" s="714" t="s">
        <v>498</v>
      </c>
      <c r="P1423" s="721" t="s">
        <v>1660</v>
      </c>
      <c r="R1423" s="714">
        <v>48.9</v>
      </c>
      <c r="S1423" s="714">
        <v>10374</v>
      </c>
    </row>
    <row r="1424" spans="1:19">
      <c r="A1424" s="721" t="s">
        <v>1657</v>
      </c>
      <c r="B1424" s="714">
        <v>2008</v>
      </c>
      <c r="D1424" s="722" t="s">
        <v>1665</v>
      </c>
      <c r="E1424" s="722" t="s">
        <v>1486</v>
      </c>
      <c r="F1424" s="714" t="s">
        <v>705</v>
      </c>
      <c r="G1424" s="723" t="s">
        <v>1658</v>
      </c>
      <c r="H1424" s="714" t="s">
        <v>1659</v>
      </c>
      <c r="I1424" s="714" t="s">
        <v>1484</v>
      </c>
      <c r="J1424" s="724">
        <v>1</v>
      </c>
      <c r="K1424" s="725">
        <v>3.2721990194298165</v>
      </c>
      <c r="L1424" s="725">
        <v>1</v>
      </c>
      <c r="M1424" s="726">
        <f t="shared" si="44"/>
        <v>3.2721990194298165</v>
      </c>
      <c r="N1424" s="727">
        <f t="shared" si="45"/>
        <v>3.2721990194298165</v>
      </c>
      <c r="O1424" s="714" t="s">
        <v>498</v>
      </c>
      <c r="P1424" s="721" t="s">
        <v>1660</v>
      </c>
      <c r="R1424" s="714">
        <v>48.9</v>
      </c>
      <c r="S1424" s="714">
        <v>10374</v>
      </c>
    </row>
    <row r="1425" spans="1:19">
      <c r="A1425" s="721" t="s">
        <v>1657</v>
      </c>
      <c r="B1425" s="714">
        <v>2008</v>
      </c>
      <c r="D1425" s="722" t="s">
        <v>598</v>
      </c>
      <c r="E1425" s="722" t="s">
        <v>333</v>
      </c>
      <c r="F1425" s="714" t="s">
        <v>705</v>
      </c>
      <c r="G1425" s="723" t="s">
        <v>1658</v>
      </c>
      <c r="H1425" s="714" t="s">
        <v>1659</v>
      </c>
      <c r="I1425" s="714" t="s">
        <v>402</v>
      </c>
      <c r="J1425" s="724">
        <v>1</v>
      </c>
      <c r="K1425" s="725">
        <v>13.397494098420191</v>
      </c>
      <c r="L1425" s="725">
        <v>1</v>
      </c>
      <c r="M1425" s="726">
        <f t="shared" si="44"/>
        <v>13.397494098420191</v>
      </c>
      <c r="N1425" s="727">
        <f t="shared" si="45"/>
        <v>13.397494098420191</v>
      </c>
      <c r="O1425" s="714" t="s">
        <v>498</v>
      </c>
      <c r="P1425" s="721" t="s">
        <v>1660</v>
      </c>
      <c r="R1425" s="714">
        <v>48.9</v>
      </c>
      <c r="S1425" s="714">
        <v>10374</v>
      </c>
    </row>
    <row r="1426" spans="1:19">
      <c r="A1426" s="721" t="s">
        <v>1657</v>
      </c>
      <c r="B1426" s="714">
        <v>2008</v>
      </c>
      <c r="D1426" s="722" t="s">
        <v>1666</v>
      </c>
      <c r="E1426" s="722" t="s">
        <v>1486</v>
      </c>
      <c r="F1426" s="714" t="s">
        <v>705</v>
      </c>
      <c r="G1426" s="723" t="s">
        <v>1658</v>
      </c>
      <c r="H1426" s="714" t="s">
        <v>1659</v>
      </c>
      <c r="I1426" s="714" t="s">
        <v>1484</v>
      </c>
      <c r="J1426" s="724">
        <v>1</v>
      </c>
      <c r="K1426" s="725">
        <v>3.424732159070274</v>
      </c>
      <c r="L1426" s="725">
        <v>1</v>
      </c>
      <c r="M1426" s="726">
        <f t="shared" si="44"/>
        <v>3.424732159070274</v>
      </c>
      <c r="N1426" s="727">
        <f t="shared" si="45"/>
        <v>3.424732159070274</v>
      </c>
      <c r="O1426" s="714" t="s">
        <v>498</v>
      </c>
      <c r="P1426" s="721" t="s">
        <v>1660</v>
      </c>
      <c r="R1426" s="714">
        <v>48.9</v>
      </c>
      <c r="S1426" s="714">
        <v>10374</v>
      </c>
    </row>
    <row r="1427" spans="1:19">
      <c r="A1427" s="721" t="s">
        <v>1657</v>
      </c>
      <c r="B1427" s="714">
        <v>2008</v>
      </c>
      <c r="D1427" s="722" t="s">
        <v>598</v>
      </c>
      <c r="E1427" s="722" t="s">
        <v>333</v>
      </c>
      <c r="F1427" s="714" t="s">
        <v>705</v>
      </c>
      <c r="G1427" s="723" t="s">
        <v>1658</v>
      </c>
      <c r="H1427" s="714" t="s">
        <v>1659</v>
      </c>
      <c r="I1427" s="714" t="s">
        <v>402</v>
      </c>
      <c r="J1427" s="724">
        <v>1</v>
      </c>
      <c r="K1427" s="725">
        <v>12.157254403486471</v>
      </c>
      <c r="L1427" s="725">
        <v>1</v>
      </c>
      <c r="M1427" s="726">
        <f t="shared" si="44"/>
        <v>12.157254403486471</v>
      </c>
      <c r="N1427" s="727">
        <f t="shared" si="45"/>
        <v>12.157254403486471</v>
      </c>
      <c r="O1427" s="714" t="s">
        <v>498</v>
      </c>
      <c r="P1427" s="721" t="s">
        <v>1660</v>
      </c>
      <c r="R1427" s="714">
        <v>48.9</v>
      </c>
      <c r="S1427" s="714">
        <v>10374</v>
      </c>
    </row>
    <row r="1428" spans="1:19">
      <c r="A1428" s="721" t="s">
        <v>1657</v>
      </c>
      <c r="B1428" s="714">
        <v>2008</v>
      </c>
      <c r="D1428" s="722" t="s">
        <v>1657</v>
      </c>
      <c r="E1428" s="722" t="s">
        <v>1499</v>
      </c>
      <c r="F1428" s="714" t="s">
        <v>705</v>
      </c>
      <c r="G1428" s="723" t="s">
        <v>1658</v>
      </c>
      <c r="H1428" s="714" t="s">
        <v>1659</v>
      </c>
      <c r="I1428" s="714" t="s">
        <v>1484</v>
      </c>
      <c r="J1428" s="724">
        <v>1</v>
      </c>
      <c r="K1428" s="725">
        <v>2.5331396404575992</v>
      </c>
      <c r="L1428" s="725">
        <v>1</v>
      </c>
      <c r="M1428" s="726">
        <f t="shared" si="44"/>
        <v>2.5331396404575992</v>
      </c>
      <c r="N1428" s="727">
        <f t="shared" si="45"/>
        <v>2.5331396404575992</v>
      </c>
      <c r="O1428" s="714" t="s">
        <v>498</v>
      </c>
      <c r="P1428" s="721" t="s">
        <v>1660</v>
      </c>
      <c r="R1428" s="714">
        <v>48.9</v>
      </c>
      <c r="S1428" s="714">
        <v>10374</v>
      </c>
    </row>
    <row r="1429" spans="1:19">
      <c r="A1429" s="721" t="s">
        <v>1657</v>
      </c>
      <c r="B1429" s="714">
        <v>2008</v>
      </c>
      <c r="D1429" s="722" t="s">
        <v>598</v>
      </c>
      <c r="E1429" s="722" t="s">
        <v>333</v>
      </c>
      <c r="F1429" s="714" t="s">
        <v>705</v>
      </c>
      <c r="G1429" s="723" t="s">
        <v>1658</v>
      </c>
      <c r="H1429" s="714" t="s">
        <v>1659</v>
      </c>
      <c r="I1429" s="714" t="s">
        <v>402</v>
      </c>
      <c r="J1429" s="724">
        <v>1</v>
      </c>
      <c r="K1429" s="725">
        <v>14.109315416742326</v>
      </c>
      <c r="L1429" s="725">
        <v>1</v>
      </c>
      <c r="M1429" s="726">
        <f t="shared" si="44"/>
        <v>14.109315416742326</v>
      </c>
      <c r="N1429" s="727">
        <f t="shared" si="45"/>
        <v>14.109315416742326</v>
      </c>
      <c r="O1429" s="714" t="s">
        <v>498</v>
      </c>
      <c r="P1429" s="721" t="s">
        <v>1660</v>
      </c>
      <c r="R1429" s="714">
        <v>48.9</v>
      </c>
      <c r="S1429" s="714">
        <v>10374</v>
      </c>
    </row>
    <row r="1430" spans="1:19">
      <c r="A1430" s="721" t="s">
        <v>1657</v>
      </c>
      <c r="B1430" s="714">
        <v>2008</v>
      </c>
      <c r="D1430" s="722" t="s">
        <v>598</v>
      </c>
      <c r="E1430" s="722" t="s">
        <v>333</v>
      </c>
      <c r="F1430" s="714" t="s">
        <v>705</v>
      </c>
      <c r="G1430" s="723" t="s">
        <v>1658</v>
      </c>
      <c r="H1430" s="714" t="s">
        <v>1659</v>
      </c>
      <c r="I1430" s="714" t="s">
        <v>402</v>
      </c>
      <c r="J1430" s="724">
        <v>1</v>
      </c>
      <c r="K1430" s="725">
        <v>11.394588705284184</v>
      </c>
      <c r="L1430" s="725">
        <v>1</v>
      </c>
      <c r="M1430" s="726">
        <f t="shared" si="44"/>
        <v>11.394588705284184</v>
      </c>
      <c r="N1430" s="727">
        <f t="shared" si="45"/>
        <v>11.394588705284184</v>
      </c>
      <c r="O1430" s="714" t="s">
        <v>498</v>
      </c>
      <c r="P1430" s="721" t="s">
        <v>1660</v>
      </c>
      <c r="R1430" s="714">
        <v>48.9</v>
      </c>
      <c r="S1430" s="714">
        <v>10374</v>
      </c>
    </row>
    <row r="1431" spans="1:19">
      <c r="A1431" s="721" t="s">
        <v>1657</v>
      </c>
      <c r="B1431" s="714">
        <v>2008</v>
      </c>
      <c r="D1431" s="722" t="s">
        <v>1667</v>
      </c>
      <c r="E1431" s="722" t="s">
        <v>1486</v>
      </c>
      <c r="F1431" s="714" t="s">
        <v>705</v>
      </c>
      <c r="G1431" s="723" t="s">
        <v>1658</v>
      </c>
      <c r="H1431" s="714" t="s">
        <v>1659</v>
      </c>
      <c r="I1431" s="714" t="s">
        <v>1484</v>
      </c>
      <c r="J1431" s="724">
        <v>1</v>
      </c>
      <c r="K1431" s="725">
        <v>4.1220265117123658</v>
      </c>
      <c r="L1431" s="725">
        <v>1</v>
      </c>
      <c r="M1431" s="726">
        <f t="shared" si="44"/>
        <v>4.1220265117123658</v>
      </c>
      <c r="N1431" s="727">
        <f t="shared" si="45"/>
        <v>4.1220265117123658</v>
      </c>
      <c r="O1431" s="714" t="s">
        <v>498</v>
      </c>
      <c r="P1431" s="721" t="s">
        <v>1660</v>
      </c>
      <c r="R1431" s="714">
        <v>48.9</v>
      </c>
      <c r="S1431" s="714">
        <v>10374</v>
      </c>
    </row>
    <row r="1432" spans="1:19">
      <c r="A1432" s="721" t="s">
        <v>1657</v>
      </c>
      <c r="B1432" s="714">
        <v>2008</v>
      </c>
      <c r="D1432" s="722" t="s">
        <v>598</v>
      </c>
      <c r="E1432" s="722" t="s">
        <v>333</v>
      </c>
      <c r="F1432" s="714" t="s">
        <v>705</v>
      </c>
      <c r="G1432" s="723" t="s">
        <v>1658</v>
      </c>
      <c r="H1432" s="714" t="s">
        <v>1659</v>
      </c>
      <c r="I1432" s="714" t="s">
        <v>402</v>
      </c>
      <c r="J1432" s="724">
        <v>1</v>
      </c>
      <c r="K1432" s="725">
        <v>12.965316869438896</v>
      </c>
      <c r="L1432" s="725">
        <v>1</v>
      </c>
      <c r="M1432" s="726">
        <f t="shared" si="44"/>
        <v>12.965316869438896</v>
      </c>
      <c r="N1432" s="727">
        <f t="shared" si="45"/>
        <v>12.965316869438896</v>
      </c>
      <c r="O1432" s="714" t="s">
        <v>498</v>
      </c>
      <c r="P1432" s="721" t="s">
        <v>1660</v>
      </c>
      <c r="R1432" s="714">
        <v>48.9</v>
      </c>
      <c r="S1432" s="714">
        <v>10374</v>
      </c>
    </row>
    <row r="1433" spans="1:19">
      <c r="A1433" s="721" t="s">
        <v>1657</v>
      </c>
      <c r="B1433" s="714">
        <v>2008</v>
      </c>
      <c r="D1433" s="722" t="s">
        <v>1661</v>
      </c>
      <c r="E1433" s="722" t="s">
        <v>1499</v>
      </c>
      <c r="F1433" s="714" t="s">
        <v>705</v>
      </c>
      <c r="G1433" s="723" t="s">
        <v>1658</v>
      </c>
      <c r="H1433" s="714" t="s">
        <v>1659</v>
      </c>
      <c r="I1433" s="714" t="s">
        <v>1484</v>
      </c>
      <c r="J1433" s="724">
        <v>1</v>
      </c>
      <c r="K1433" s="725">
        <v>2.8509170147085525</v>
      </c>
      <c r="L1433" s="725">
        <v>1</v>
      </c>
      <c r="M1433" s="726">
        <f t="shared" si="44"/>
        <v>2.8509170147085525</v>
      </c>
      <c r="N1433" s="727">
        <f t="shared" si="45"/>
        <v>2.8509170147085525</v>
      </c>
      <c r="O1433" s="714" t="s">
        <v>498</v>
      </c>
      <c r="P1433" s="721" t="s">
        <v>1660</v>
      </c>
      <c r="R1433" s="714">
        <v>48.9</v>
      </c>
      <c r="S1433" s="714">
        <v>10374</v>
      </c>
    </row>
    <row r="1434" spans="1:19">
      <c r="A1434" s="721" t="s">
        <v>1657</v>
      </c>
      <c r="B1434" s="714">
        <v>2008</v>
      </c>
      <c r="D1434" s="722" t="s">
        <v>598</v>
      </c>
      <c r="E1434" s="722" t="s">
        <v>333</v>
      </c>
      <c r="F1434" s="714" t="s">
        <v>705</v>
      </c>
      <c r="G1434" s="723" t="s">
        <v>1658</v>
      </c>
      <c r="H1434" s="714" t="s">
        <v>1659</v>
      </c>
      <c r="I1434" s="714" t="s">
        <v>402</v>
      </c>
      <c r="J1434" s="724">
        <v>1</v>
      </c>
      <c r="K1434" s="725">
        <v>13.14690394043944</v>
      </c>
      <c r="L1434" s="725">
        <v>1</v>
      </c>
      <c r="M1434" s="726">
        <f t="shared" si="44"/>
        <v>13.14690394043944</v>
      </c>
      <c r="N1434" s="727">
        <f t="shared" si="45"/>
        <v>13.14690394043944</v>
      </c>
      <c r="O1434" s="714" t="s">
        <v>498</v>
      </c>
      <c r="P1434" s="721" t="s">
        <v>1660</v>
      </c>
      <c r="R1434" s="714">
        <v>48.9</v>
      </c>
      <c r="S1434" s="714">
        <v>10374</v>
      </c>
    </row>
    <row r="1435" spans="1:19">
      <c r="A1435" s="721" t="s">
        <v>1657</v>
      </c>
      <c r="B1435" s="714">
        <v>2008</v>
      </c>
      <c r="D1435" s="722" t="s">
        <v>598</v>
      </c>
      <c r="E1435" s="722" t="s">
        <v>333</v>
      </c>
      <c r="F1435" s="714" t="s">
        <v>705</v>
      </c>
      <c r="G1435" s="723" t="s">
        <v>1658</v>
      </c>
      <c r="H1435" s="714" t="s">
        <v>1659</v>
      </c>
      <c r="I1435" s="714" t="s">
        <v>402</v>
      </c>
      <c r="J1435" s="724">
        <v>1</v>
      </c>
      <c r="K1435" s="725">
        <v>13.591792264390774</v>
      </c>
      <c r="L1435" s="725">
        <v>1</v>
      </c>
      <c r="M1435" s="726">
        <f t="shared" si="44"/>
        <v>13.591792264390774</v>
      </c>
      <c r="N1435" s="727">
        <f t="shared" si="45"/>
        <v>13.591792264390774</v>
      </c>
      <c r="O1435" s="714" t="s">
        <v>498</v>
      </c>
      <c r="P1435" s="721" t="s">
        <v>1660</v>
      </c>
      <c r="R1435" s="714">
        <v>48.9</v>
      </c>
      <c r="S1435" s="714">
        <v>10374</v>
      </c>
    </row>
    <row r="1436" spans="1:19">
      <c r="A1436" s="721" t="s">
        <v>1657</v>
      </c>
      <c r="B1436" s="714">
        <v>2008</v>
      </c>
      <c r="D1436" s="722" t="s">
        <v>1665</v>
      </c>
      <c r="E1436" s="722" t="s">
        <v>1486</v>
      </c>
      <c r="F1436" s="714" t="s">
        <v>705</v>
      </c>
      <c r="G1436" s="723" t="s">
        <v>1658</v>
      </c>
      <c r="H1436" s="714" t="s">
        <v>1659</v>
      </c>
      <c r="I1436" s="714" t="s">
        <v>1484</v>
      </c>
      <c r="J1436" s="724">
        <v>1</v>
      </c>
      <c r="K1436" s="725">
        <v>2.9834755765389502</v>
      </c>
      <c r="L1436" s="725">
        <v>1</v>
      </c>
      <c r="M1436" s="726">
        <f t="shared" si="44"/>
        <v>2.9834755765389502</v>
      </c>
      <c r="N1436" s="727">
        <f t="shared" si="45"/>
        <v>2.9834755765389502</v>
      </c>
      <c r="O1436" s="714" t="s">
        <v>498</v>
      </c>
      <c r="P1436" s="721" t="s">
        <v>1660</v>
      </c>
      <c r="R1436" s="714">
        <v>48.9</v>
      </c>
      <c r="S1436" s="714">
        <v>10374</v>
      </c>
    </row>
    <row r="1437" spans="1:19">
      <c r="A1437" s="721" t="s">
        <v>1657</v>
      </c>
      <c r="B1437" s="714">
        <v>2008</v>
      </c>
      <c r="D1437" s="722" t="s">
        <v>1665</v>
      </c>
      <c r="E1437" s="722" t="s">
        <v>1486</v>
      </c>
      <c r="F1437" s="714" t="s">
        <v>705</v>
      </c>
      <c r="G1437" s="723" t="s">
        <v>1658</v>
      </c>
      <c r="H1437" s="714" t="s">
        <v>1659</v>
      </c>
      <c r="I1437" s="714" t="s">
        <v>1484</v>
      </c>
      <c r="J1437" s="724">
        <v>1</v>
      </c>
      <c r="K1437" s="725">
        <v>3.2322498638096966</v>
      </c>
      <c r="L1437" s="725">
        <v>1</v>
      </c>
      <c r="M1437" s="726">
        <f t="shared" si="44"/>
        <v>3.2322498638096966</v>
      </c>
      <c r="N1437" s="727">
        <f t="shared" si="45"/>
        <v>3.2322498638096966</v>
      </c>
      <c r="O1437" s="714" t="s">
        <v>498</v>
      </c>
      <c r="P1437" s="721" t="s">
        <v>1660</v>
      </c>
      <c r="R1437" s="714">
        <v>48.9</v>
      </c>
      <c r="S1437" s="714">
        <v>10374</v>
      </c>
    </row>
    <row r="1438" spans="1:19">
      <c r="A1438" s="721" t="s">
        <v>1657</v>
      </c>
      <c r="B1438" s="714">
        <v>2008</v>
      </c>
      <c r="D1438" s="722" t="s">
        <v>1661</v>
      </c>
      <c r="E1438" s="722" t="s">
        <v>1486</v>
      </c>
      <c r="F1438" s="714" t="s">
        <v>705</v>
      </c>
      <c r="G1438" s="723" t="s">
        <v>1658</v>
      </c>
      <c r="H1438" s="714" t="s">
        <v>1659</v>
      </c>
      <c r="I1438" s="714" t="s">
        <v>1484</v>
      </c>
      <c r="J1438" s="724">
        <v>1</v>
      </c>
      <c r="K1438" s="725">
        <v>3.412021064100236</v>
      </c>
      <c r="L1438" s="725">
        <v>1</v>
      </c>
      <c r="M1438" s="726">
        <f t="shared" si="44"/>
        <v>3.412021064100236</v>
      </c>
      <c r="N1438" s="727">
        <f t="shared" si="45"/>
        <v>3.412021064100236</v>
      </c>
      <c r="O1438" s="714" t="s">
        <v>498</v>
      </c>
      <c r="P1438" s="721" t="s">
        <v>1660</v>
      </c>
      <c r="R1438" s="714">
        <v>48.9</v>
      </c>
      <c r="S1438" s="714">
        <v>10374</v>
      </c>
    </row>
    <row r="1439" spans="1:19">
      <c r="A1439" s="721" t="s">
        <v>1657</v>
      </c>
      <c r="B1439" s="714">
        <v>2008</v>
      </c>
      <c r="D1439" s="722" t="s">
        <v>598</v>
      </c>
      <c r="E1439" s="722" t="s">
        <v>333</v>
      </c>
      <c r="F1439" s="714" t="s">
        <v>705</v>
      </c>
      <c r="G1439" s="723" t="s">
        <v>1658</v>
      </c>
      <c r="H1439" s="714" t="s">
        <v>1659</v>
      </c>
      <c r="I1439" s="714" t="s">
        <v>402</v>
      </c>
      <c r="J1439" s="724">
        <v>1</v>
      </c>
      <c r="K1439" s="725">
        <v>16.384601416379152</v>
      </c>
      <c r="L1439" s="725">
        <v>1</v>
      </c>
      <c r="M1439" s="726">
        <f t="shared" si="44"/>
        <v>16.384601416379152</v>
      </c>
      <c r="N1439" s="727">
        <f t="shared" si="45"/>
        <v>16.384601416379152</v>
      </c>
      <c r="O1439" s="714" t="s">
        <v>498</v>
      </c>
      <c r="P1439" s="721" t="s">
        <v>1660</v>
      </c>
      <c r="R1439" s="714">
        <v>48.9</v>
      </c>
      <c r="S1439" s="714">
        <v>10374</v>
      </c>
    </row>
    <row r="1440" spans="1:19">
      <c r="A1440" s="721" t="s">
        <v>1657</v>
      </c>
      <c r="B1440" s="714">
        <v>2008</v>
      </c>
      <c r="D1440" s="722" t="s">
        <v>1668</v>
      </c>
      <c r="E1440" s="722" t="s">
        <v>1486</v>
      </c>
      <c r="F1440" s="714" t="s">
        <v>705</v>
      </c>
      <c r="G1440" s="723" t="s">
        <v>1658</v>
      </c>
      <c r="H1440" s="714" t="s">
        <v>1659</v>
      </c>
      <c r="I1440" s="714" t="s">
        <v>1484</v>
      </c>
      <c r="J1440" s="724">
        <v>1</v>
      </c>
      <c r="K1440" s="725">
        <v>4.5632830942436895</v>
      </c>
      <c r="L1440" s="725">
        <v>1</v>
      </c>
      <c r="M1440" s="726">
        <f t="shared" si="44"/>
        <v>4.5632830942436895</v>
      </c>
      <c r="N1440" s="727">
        <f t="shared" si="45"/>
        <v>4.5632830942436895</v>
      </c>
      <c r="O1440" s="714" t="s">
        <v>498</v>
      </c>
      <c r="P1440" s="721" t="s">
        <v>1660</v>
      </c>
      <c r="R1440" s="714">
        <v>48.9</v>
      </c>
      <c r="S1440" s="714">
        <v>10374</v>
      </c>
    </row>
    <row r="1441" spans="1:19">
      <c r="A1441" s="721" t="s">
        <v>1657</v>
      </c>
      <c r="B1441" s="714">
        <v>2008</v>
      </c>
      <c r="D1441" s="722" t="s">
        <v>598</v>
      </c>
      <c r="E1441" s="722" t="s">
        <v>333</v>
      </c>
      <c r="F1441" s="714" t="s">
        <v>705</v>
      </c>
      <c r="G1441" s="723" t="s">
        <v>1658</v>
      </c>
      <c r="H1441" s="714" t="s">
        <v>1659</v>
      </c>
      <c r="I1441" s="714" t="s">
        <v>402</v>
      </c>
      <c r="J1441" s="724">
        <v>1</v>
      </c>
      <c r="K1441" s="725">
        <v>10.350463047031051</v>
      </c>
      <c r="L1441" s="725">
        <v>1</v>
      </c>
      <c r="M1441" s="726">
        <f t="shared" si="44"/>
        <v>10.350463047031051</v>
      </c>
      <c r="N1441" s="727">
        <f t="shared" si="45"/>
        <v>10.350463047031051</v>
      </c>
      <c r="O1441" s="714" t="s">
        <v>498</v>
      </c>
      <c r="P1441" s="721" t="s">
        <v>1660</v>
      </c>
      <c r="R1441" s="714">
        <v>48.9</v>
      </c>
      <c r="S1441" s="714">
        <v>10374</v>
      </c>
    </row>
    <row r="1442" spans="1:19">
      <c r="A1442" s="721" t="s">
        <v>1657</v>
      </c>
      <c r="B1442" s="714">
        <v>2008</v>
      </c>
      <c r="D1442" s="722" t="s">
        <v>598</v>
      </c>
      <c r="E1442" s="722" t="s">
        <v>333</v>
      </c>
      <c r="F1442" s="714" t="s">
        <v>705</v>
      </c>
      <c r="G1442" s="723" t="s">
        <v>1658</v>
      </c>
      <c r="H1442" s="714" t="s">
        <v>1659</v>
      </c>
      <c r="I1442" s="714" t="s">
        <v>402</v>
      </c>
      <c r="J1442" s="724">
        <v>1</v>
      </c>
      <c r="K1442" s="725">
        <v>11.17668422008353</v>
      </c>
      <c r="L1442" s="725">
        <v>1</v>
      </c>
      <c r="M1442" s="726">
        <f t="shared" si="44"/>
        <v>11.17668422008353</v>
      </c>
      <c r="N1442" s="727">
        <f t="shared" si="45"/>
        <v>11.17668422008353</v>
      </c>
      <c r="O1442" s="714" t="s">
        <v>498</v>
      </c>
      <c r="P1442" s="721" t="s">
        <v>1660</v>
      </c>
      <c r="R1442" s="714">
        <v>48.9</v>
      </c>
      <c r="S1442" s="714">
        <v>10374</v>
      </c>
    </row>
    <row r="1443" spans="1:19">
      <c r="A1443" s="721" t="s">
        <v>1657</v>
      </c>
      <c r="B1443" s="714">
        <v>2008</v>
      </c>
      <c r="D1443" s="722" t="s">
        <v>1668</v>
      </c>
      <c r="E1443" s="722" t="s">
        <v>1486</v>
      </c>
      <c r="F1443" s="714" t="s">
        <v>705</v>
      </c>
      <c r="G1443" s="723" t="s">
        <v>1658</v>
      </c>
      <c r="H1443" s="714" t="s">
        <v>1659</v>
      </c>
      <c r="I1443" s="714" t="s">
        <v>1484</v>
      </c>
      <c r="J1443" s="724">
        <v>1</v>
      </c>
      <c r="K1443" s="725">
        <v>4.0857090975122565</v>
      </c>
      <c r="L1443" s="725">
        <v>1</v>
      </c>
      <c r="M1443" s="726">
        <f t="shared" si="44"/>
        <v>4.0857090975122565</v>
      </c>
      <c r="N1443" s="727">
        <f t="shared" si="45"/>
        <v>4.0857090975122565</v>
      </c>
      <c r="O1443" s="714" t="s">
        <v>498</v>
      </c>
      <c r="P1443" s="721" t="s">
        <v>1660</v>
      </c>
      <c r="R1443" s="714">
        <v>48.9</v>
      </c>
      <c r="S1443" s="714">
        <v>10374</v>
      </c>
    </row>
    <row r="1444" spans="1:19">
      <c r="A1444" s="721" t="s">
        <v>1657</v>
      </c>
      <c r="B1444" s="714">
        <v>2008</v>
      </c>
      <c r="D1444" s="722" t="s">
        <v>1669</v>
      </c>
      <c r="E1444" s="722" t="s">
        <v>1486</v>
      </c>
      <c r="F1444" s="714" t="s">
        <v>705</v>
      </c>
      <c r="G1444" s="723" t="s">
        <v>1658</v>
      </c>
      <c r="H1444" s="714" t="s">
        <v>1659</v>
      </c>
      <c r="I1444" s="714" t="s">
        <v>1484</v>
      </c>
      <c r="J1444" s="724">
        <v>1</v>
      </c>
      <c r="K1444" s="725">
        <v>4.0221536226620662</v>
      </c>
      <c r="L1444" s="725">
        <v>1</v>
      </c>
      <c r="M1444" s="726">
        <f t="shared" si="44"/>
        <v>4.0221536226620662</v>
      </c>
      <c r="N1444" s="727">
        <f t="shared" si="45"/>
        <v>4.0221536226620662</v>
      </c>
      <c r="O1444" s="714" t="s">
        <v>498</v>
      </c>
      <c r="P1444" s="721" t="s">
        <v>1660</v>
      </c>
      <c r="R1444" s="714">
        <v>48.9</v>
      </c>
      <c r="S1444" s="714">
        <v>10374</v>
      </c>
    </row>
    <row r="1445" spans="1:19">
      <c r="A1445" s="721" t="s">
        <v>1657</v>
      </c>
      <c r="B1445" s="714">
        <v>2008</v>
      </c>
      <c r="D1445" s="722" t="s">
        <v>598</v>
      </c>
      <c r="E1445" s="722" t="s">
        <v>333</v>
      </c>
      <c r="F1445" s="714" t="s">
        <v>705</v>
      </c>
      <c r="G1445" s="723" t="s">
        <v>1658</v>
      </c>
      <c r="H1445" s="714" t="s">
        <v>1659</v>
      </c>
      <c r="I1445" s="714" t="s">
        <v>402</v>
      </c>
      <c r="J1445" s="724">
        <v>1</v>
      </c>
      <c r="K1445" s="725">
        <v>12.578536408207734</v>
      </c>
      <c r="L1445" s="725">
        <v>1</v>
      </c>
      <c r="M1445" s="726">
        <f t="shared" si="44"/>
        <v>12.578536408207734</v>
      </c>
      <c r="N1445" s="727">
        <f t="shared" si="45"/>
        <v>12.578536408207734</v>
      </c>
      <c r="O1445" s="714" t="s">
        <v>498</v>
      </c>
      <c r="P1445" s="721" t="s">
        <v>1660</v>
      </c>
      <c r="R1445" s="714">
        <v>48.9</v>
      </c>
      <c r="S1445" s="714">
        <v>10374</v>
      </c>
    </row>
    <row r="1446" spans="1:19">
      <c r="A1446" s="721" t="s">
        <v>1657</v>
      </c>
      <c r="B1446" s="714">
        <v>2008</v>
      </c>
      <c r="D1446" s="722" t="s">
        <v>1670</v>
      </c>
      <c r="E1446" s="722" t="s">
        <v>1486</v>
      </c>
      <c r="F1446" s="714" t="s">
        <v>705</v>
      </c>
      <c r="G1446" s="723" t="s">
        <v>1658</v>
      </c>
      <c r="H1446" s="714" t="s">
        <v>1659</v>
      </c>
      <c r="I1446" s="714" t="s">
        <v>1484</v>
      </c>
      <c r="J1446" s="724">
        <v>1</v>
      </c>
      <c r="K1446" s="725">
        <v>3.3593608135100776</v>
      </c>
      <c r="L1446" s="725">
        <v>1</v>
      </c>
      <c r="M1446" s="726">
        <f t="shared" si="44"/>
        <v>3.3593608135100776</v>
      </c>
      <c r="N1446" s="727">
        <f t="shared" si="45"/>
        <v>3.3593608135100776</v>
      </c>
      <c r="O1446" s="714" t="s">
        <v>498</v>
      </c>
      <c r="P1446" s="721" t="s">
        <v>1660</v>
      </c>
      <c r="R1446" s="714">
        <v>48.9</v>
      </c>
      <c r="S1446" s="714">
        <v>10374</v>
      </c>
    </row>
    <row r="1447" spans="1:19">
      <c r="A1447" s="721" t="s">
        <v>1657</v>
      </c>
      <c r="B1447" s="714">
        <v>2008</v>
      </c>
      <c r="D1447" s="722" t="s">
        <v>598</v>
      </c>
      <c r="E1447" s="722" t="s">
        <v>333</v>
      </c>
      <c r="F1447" s="714" t="s">
        <v>705</v>
      </c>
      <c r="G1447" s="723" t="s">
        <v>1658</v>
      </c>
      <c r="H1447" s="714" t="s">
        <v>1659</v>
      </c>
      <c r="I1447" s="714" t="s">
        <v>402</v>
      </c>
      <c r="J1447" s="724">
        <v>1</v>
      </c>
      <c r="K1447" s="725">
        <v>16.384601416379152</v>
      </c>
      <c r="L1447" s="725">
        <v>1</v>
      </c>
      <c r="M1447" s="726">
        <f t="shared" si="44"/>
        <v>16.384601416379152</v>
      </c>
      <c r="N1447" s="727">
        <f t="shared" si="45"/>
        <v>16.384601416379152</v>
      </c>
      <c r="O1447" s="714" t="s">
        <v>498</v>
      </c>
      <c r="P1447" s="721" t="s">
        <v>1660</v>
      </c>
      <c r="R1447" s="714">
        <v>48.9</v>
      </c>
      <c r="S1447" s="714">
        <v>10374</v>
      </c>
    </row>
    <row r="1448" spans="1:19">
      <c r="A1448" s="721" t="s">
        <v>1657</v>
      </c>
      <c r="B1448" s="714">
        <v>2008</v>
      </c>
      <c r="D1448" s="722" t="s">
        <v>598</v>
      </c>
      <c r="E1448" s="722" t="s">
        <v>333</v>
      </c>
      <c r="F1448" s="714" t="s">
        <v>705</v>
      </c>
      <c r="G1448" s="723" t="s">
        <v>1658</v>
      </c>
      <c r="H1448" s="714" t="s">
        <v>1659</v>
      </c>
      <c r="I1448" s="714" t="s">
        <v>402</v>
      </c>
      <c r="J1448" s="724">
        <v>1</v>
      </c>
      <c r="K1448" s="725">
        <v>13.19048483747957</v>
      </c>
      <c r="L1448" s="725">
        <v>1</v>
      </c>
      <c r="M1448" s="726">
        <f t="shared" si="44"/>
        <v>13.19048483747957</v>
      </c>
      <c r="N1448" s="727">
        <f t="shared" si="45"/>
        <v>13.19048483747957</v>
      </c>
      <c r="O1448" s="714" t="s">
        <v>498</v>
      </c>
      <c r="P1448" s="721" t="s">
        <v>1660</v>
      </c>
      <c r="R1448" s="714">
        <v>48.9</v>
      </c>
      <c r="S1448" s="714">
        <v>10374</v>
      </c>
    </row>
    <row r="1449" spans="1:19">
      <c r="A1449" s="721" t="s">
        <v>1657</v>
      </c>
      <c r="B1449" s="714">
        <v>2008</v>
      </c>
      <c r="D1449" s="722" t="s">
        <v>1671</v>
      </c>
      <c r="E1449" s="722" t="s">
        <v>1486</v>
      </c>
      <c r="F1449" s="714" t="s">
        <v>705</v>
      </c>
      <c r="G1449" s="723" t="s">
        <v>1658</v>
      </c>
      <c r="H1449" s="714" t="s">
        <v>1659</v>
      </c>
      <c r="I1449" s="714" t="s">
        <v>1484</v>
      </c>
      <c r="J1449" s="724">
        <v>1</v>
      </c>
      <c r="K1449" s="725">
        <v>3.3720719084801161</v>
      </c>
      <c r="L1449" s="725">
        <v>1</v>
      </c>
      <c r="M1449" s="726">
        <f t="shared" si="44"/>
        <v>3.3720719084801161</v>
      </c>
      <c r="N1449" s="727">
        <f t="shared" si="45"/>
        <v>3.3720719084801161</v>
      </c>
      <c r="O1449" s="714" t="s">
        <v>498</v>
      </c>
      <c r="P1449" s="721" t="s">
        <v>1660</v>
      </c>
      <c r="R1449" s="714">
        <v>48.9</v>
      </c>
      <c r="S1449" s="714">
        <v>10374</v>
      </c>
    </row>
    <row r="1450" spans="1:19">
      <c r="A1450" s="714" t="s">
        <v>658</v>
      </c>
      <c r="B1450" s="714">
        <v>2007</v>
      </c>
      <c r="C1450" s="714" t="s">
        <v>1130</v>
      </c>
      <c r="F1450" s="714" t="s">
        <v>705</v>
      </c>
      <c r="G1450" s="716" t="s">
        <v>1672</v>
      </c>
      <c r="H1450" s="716" t="s">
        <v>1588</v>
      </c>
      <c r="I1450" s="716" t="s">
        <v>1484</v>
      </c>
      <c r="J1450" s="717">
        <v>1</v>
      </c>
      <c r="K1450" s="718">
        <v>7.5</v>
      </c>
      <c r="L1450" s="718">
        <v>18.920000000000002</v>
      </c>
      <c r="M1450" s="726">
        <f t="shared" si="44"/>
        <v>0.39640591966173355</v>
      </c>
      <c r="N1450" s="727">
        <f t="shared" si="45"/>
        <v>0.39640591966173355</v>
      </c>
      <c r="O1450" s="714" t="s">
        <v>502</v>
      </c>
      <c r="P1450" s="714" t="s">
        <v>459</v>
      </c>
      <c r="R1450" s="714">
        <v>52.3</v>
      </c>
      <c r="S1450" s="714">
        <v>2427</v>
      </c>
    </row>
    <row r="1451" spans="1:19">
      <c r="A1451" s="729" t="s">
        <v>1673</v>
      </c>
      <c r="B1451" s="714">
        <v>2007</v>
      </c>
      <c r="C1451" s="714" t="s">
        <v>1130</v>
      </c>
      <c r="F1451" s="714" t="s">
        <v>705</v>
      </c>
      <c r="G1451" s="716" t="s">
        <v>1672</v>
      </c>
      <c r="H1451" s="716" t="s">
        <v>1674</v>
      </c>
      <c r="I1451" s="716" t="s">
        <v>1484</v>
      </c>
      <c r="J1451" s="717">
        <v>1</v>
      </c>
      <c r="K1451" s="718">
        <v>0.83</v>
      </c>
      <c r="L1451" s="718">
        <v>18.920000000000002</v>
      </c>
      <c r="M1451" s="726">
        <f t="shared" si="44"/>
        <v>4.3868921775898517E-2</v>
      </c>
      <c r="N1451" s="727">
        <f t="shared" si="45"/>
        <v>4.3868921775898517E-2</v>
      </c>
      <c r="O1451" s="714" t="s">
        <v>502</v>
      </c>
      <c r="P1451" s="714" t="s">
        <v>1675</v>
      </c>
      <c r="R1451" s="714">
        <v>52.3</v>
      </c>
      <c r="S1451" s="714">
        <v>2427</v>
      </c>
    </row>
    <row r="1452" spans="1:19">
      <c r="A1452" s="714" t="s">
        <v>1676</v>
      </c>
      <c r="B1452" s="714">
        <v>2007</v>
      </c>
      <c r="C1452" s="714" t="s">
        <v>1130</v>
      </c>
      <c r="F1452" s="714" t="s">
        <v>705</v>
      </c>
      <c r="G1452" s="716" t="s">
        <v>1672</v>
      </c>
      <c r="H1452" s="716" t="s">
        <v>1588</v>
      </c>
      <c r="I1452" s="716" t="s">
        <v>1484</v>
      </c>
      <c r="J1452" s="717">
        <v>1</v>
      </c>
      <c r="K1452" s="718">
        <v>14</v>
      </c>
      <c r="L1452" s="718">
        <v>18.920000000000002</v>
      </c>
      <c r="M1452" s="726">
        <f t="shared" si="44"/>
        <v>0.73995771670190269</v>
      </c>
      <c r="N1452" s="727">
        <f t="shared" si="45"/>
        <v>0.73995771670190269</v>
      </c>
      <c r="O1452" s="714" t="s">
        <v>502</v>
      </c>
      <c r="R1452" s="714">
        <v>52.3</v>
      </c>
      <c r="S1452" s="714">
        <v>2427</v>
      </c>
    </row>
    <row r="1453" spans="1:19">
      <c r="A1453" s="714" t="s">
        <v>1506</v>
      </c>
      <c r="B1453" s="714">
        <v>2007</v>
      </c>
      <c r="C1453" s="714" t="s">
        <v>1130</v>
      </c>
      <c r="F1453" s="714" t="s">
        <v>705</v>
      </c>
      <c r="G1453" s="716" t="s">
        <v>1672</v>
      </c>
      <c r="H1453" s="716" t="s">
        <v>1494</v>
      </c>
      <c r="I1453" s="716" t="s">
        <v>1484</v>
      </c>
      <c r="J1453" s="717">
        <v>1</v>
      </c>
      <c r="K1453" s="718">
        <v>4</v>
      </c>
      <c r="L1453" s="718">
        <v>18.920000000000002</v>
      </c>
      <c r="M1453" s="726">
        <f t="shared" si="44"/>
        <v>0.21141649048625791</v>
      </c>
      <c r="N1453" s="727">
        <f t="shared" si="45"/>
        <v>0.21141649048625791</v>
      </c>
      <c r="O1453" s="714" t="s">
        <v>502</v>
      </c>
      <c r="P1453" s="714" t="s">
        <v>1503</v>
      </c>
      <c r="R1453" s="714">
        <v>52.3</v>
      </c>
      <c r="S1453" s="714">
        <v>2427</v>
      </c>
    </row>
    <row r="1454" spans="1:19">
      <c r="A1454" s="714" t="s">
        <v>563</v>
      </c>
      <c r="B1454" s="714">
        <v>2007</v>
      </c>
      <c r="C1454" s="714" t="s">
        <v>1130</v>
      </c>
      <c r="F1454" s="714" t="s">
        <v>705</v>
      </c>
      <c r="G1454" s="716" t="s">
        <v>1672</v>
      </c>
      <c r="H1454" s="716" t="s">
        <v>1511</v>
      </c>
      <c r="I1454" s="716" t="s">
        <v>1484</v>
      </c>
      <c r="J1454" s="717">
        <v>1</v>
      </c>
      <c r="K1454" s="718">
        <v>0.625</v>
      </c>
      <c r="L1454" s="718">
        <v>18.920000000000002</v>
      </c>
      <c r="M1454" s="726">
        <f t="shared" si="44"/>
        <v>3.3033826638477801E-2</v>
      </c>
      <c r="N1454" s="727">
        <f t="shared" si="45"/>
        <v>3.3033826638477801E-2</v>
      </c>
      <c r="O1454" s="714" t="s">
        <v>502</v>
      </c>
      <c r="P1454" s="721" t="s">
        <v>1514</v>
      </c>
      <c r="R1454" s="714">
        <v>52.3</v>
      </c>
      <c r="S1454" s="714">
        <v>2427</v>
      </c>
    </row>
    <row r="1455" spans="1:19">
      <c r="A1455" s="714" t="s">
        <v>551</v>
      </c>
      <c r="B1455" s="714">
        <v>2007</v>
      </c>
      <c r="C1455" s="714" t="s">
        <v>1130</v>
      </c>
      <c r="F1455" s="714" t="s">
        <v>705</v>
      </c>
      <c r="G1455" s="716" t="s">
        <v>1672</v>
      </c>
      <c r="H1455" s="716" t="s">
        <v>1481</v>
      </c>
      <c r="I1455" s="716" t="s">
        <v>1484</v>
      </c>
      <c r="J1455" s="717">
        <v>1</v>
      </c>
      <c r="K1455" s="718">
        <v>4</v>
      </c>
      <c r="L1455" s="718">
        <v>18.920000000000002</v>
      </c>
      <c r="M1455" s="726">
        <f t="shared" si="44"/>
        <v>0.21141649048625791</v>
      </c>
      <c r="N1455" s="727">
        <f t="shared" si="45"/>
        <v>0.21141649048625791</v>
      </c>
      <c r="O1455" s="714" t="s">
        <v>502</v>
      </c>
      <c r="P1455" s="721" t="s">
        <v>1599</v>
      </c>
      <c r="R1455" s="714">
        <v>52.3</v>
      </c>
      <c r="S1455" s="714">
        <v>2427</v>
      </c>
    </row>
    <row r="1456" spans="1:19">
      <c r="A1456" s="714" t="s">
        <v>649</v>
      </c>
      <c r="B1456" s="714">
        <v>2007</v>
      </c>
      <c r="C1456" s="714" t="s">
        <v>1130</v>
      </c>
      <c r="F1456" s="714" t="s">
        <v>705</v>
      </c>
      <c r="G1456" s="716" t="s">
        <v>1672</v>
      </c>
      <c r="H1456" s="716" t="s">
        <v>1598</v>
      </c>
      <c r="I1456" s="716" t="s">
        <v>1484</v>
      </c>
      <c r="J1456" s="717">
        <v>1</v>
      </c>
      <c r="K1456" s="718">
        <v>1</v>
      </c>
      <c r="L1456" s="718">
        <v>18.920000000000002</v>
      </c>
      <c r="M1456" s="726">
        <f t="shared" si="44"/>
        <v>5.2854122621564477E-2</v>
      </c>
      <c r="N1456" s="727">
        <f t="shared" si="45"/>
        <v>5.2854122621564477E-2</v>
      </c>
      <c r="O1456" s="714" t="s">
        <v>502</v>
      </c>
      <c r="P1456" s="721" t="s">
        <v>1547</v>
      </c>
      <c r="R1456" s="714">
        <v>52.3</v>
      </c>
      <c r="S1456" s="714">
        <v>2427</v>
      </c>
    </row>
    <row r="1457" spans="1:19">
      <c r="A1457" s="714" t="s">
        <v>1677</v>
      </c>
      <c r="B1457" s="714">
        <v>2007</v>
      </c>
      <c r="C1457" s="714" t="s">
        <v>1130</v>
      </c>
      <c r="F1457" s="714" t="s">
        <v>705</v>
      </c>
      <c r="G1457" s="716" t="s">
        <v>1672</v>
      </c>
      <c r="H1457" s="716" t="s">
        <v>1481</v>
      </c>
      <c r="I1457" s="716" t="s">
        <v>1484</v>
      </c>
      <c r="J1457" s="717">
        <v>1.25</v>
      </c>
      <c r="K1457" s="718">
        <v>1.25</v>
      </c>
      <c r="L1457" s="718">
        <v>18.920000000000002</v>
      </c>
      <c r="M1457" s="726">
        <f t="shared" si="44"/>
        <v>6.6067653276955601E-2</v>
      </c>
      <c r="N1457" s="727">
        <f t="shared" si="45"/>
        <v>5.2854122621564484E-2</v>
      </c>
      <c r="O1457" s="714" t="s">
        <v>502</v>
      </c>
      <c r="P1457" s="714" t="s">
        <v>1503</v>
      </c>
      <c r="R1457" s="714">
        <v>52.3</v>
      </c>
      <c r="S1457" s="714">
        <v>2427</v>
      </c>
    </row>
    <row r="1458" spans="1:19">
      <c r="A1458" s="721" t="s">
        <v>557</v>
      </c>
      <c r="B1458" s="714">
        <v>2007</v>
      </c>
      <c r="C1458" s="714" t="s">
        <v>1130</v>
      </c>
      <c r="F1458" s="714" t="s">
        <v>705</v>
      </c>
      <c r="G1458" s="716" t="s">
        <v>1672</v>
      </c>
      <c r="H1458" s="716" t="s">
        <v>1598</v>
      </c>
      <c r="I1458" s="716" t="s">
        <v>1484</v>
      </c>
      <c r="J1458" s="717">
        <v>1</v>
      </c>
      <c r="K1458" s="718">
        <v>0.7</v>
      </c>
      <c r="L1458" s="718">
        <v>18.920000000000002</v>
      </c>
      <c r="M1458" s="726">
        <f t="shared" si="44"/>
        <v>3.6997885835095133E-2</v>
      </c>
      <c r="N1458" s="727">
        <f t="shared" si="45"/>
        <v>3.6997885835095133E-2</v>
      </c>
      <c r="O1458" s="714" t="s">
        <v>502</v>
      </c>
      <c r="P1458" s="721" t="s">
        <v>1599</v>
      </c>
      <c r="R1458" s="714">
        <v>52.3</v>
      </c>
      <c r="S1458" s="714">
        <v>2427</v>
      </c>
    </row>
    <row r="1459" spans="1:19">
      <c r="A1459" s="714" t="s">
        <v>1678</v>
      </c>
      <c r="B1459" s="714">
        <v>2007</v>
      </c>
      <c r="C1459" s="714" t="s">
        <v>1130</v>
      </c>
      <c r="F1459" s="714" t="s">
        <v>705</v>
      </c>
      <c r="G1459" s="716" t="s">
        <v>1672</v>
      </c>
      <c r="H1459" s="716" t="s">
        <v>1588</v>
      </c>
      <c r="I1459" s="716" t="s">
        <v>1484</v>
      </c>
      <c r="J1459" s="717">
        <v>1</v>
      </c>
      <c r="K1459" s="718">
        <v>2.5</v>
      </c>
      <c r="L1459" s="718">
        <v>18.920000000000002</v>
      </c>
      <c r="M1459" s="726">
        <f t="shared" si="44"/>
        <v>0.1321353065539112</v>
      </c>
      <c r="N1459" s="727">
        <f t="shared" si="45"/>
        <v>0.1321353065539112</v>
      </c>
      <c r="O1459" s="714" t="s">
        <v>502</v>
      </c>
      <c r="R1459" s="714">
        <v>52.3</v>
      </c>
      <c r="S1459" s="714">
        <v>2427</v>
      </c>
    </row>
    <row r="1460" spans="1:19">
      <c r="A1460" s="714" t="s">
        <v>1523</v>
      </c>
      <c r="B1460" s="714">
        <v>2007</v>
      </c>
      <c r="C1460" s="714" t="s">
        <v>1130</v>
      </c>
      <c r="F1460" s="714" t="s">
        <v>705</v>
      </c>
      <c r="G1460" s="716" t="s">
        <v>1672</v>
      </c>
      <c r="H1460" s="716" t="s">
        <v>1494</v>
      </c>
      <c r="I1460" s="716" t="s">
        <v>1484</v>
      </c>
      <c r="J1460" s="717">
        <v>1</v>
      </c>
      <c r="K1460" s="718">
        <v>1.75</v>
      </c>
      <c r="L1460" s="718">
        <v>18.920000000000002</v>
      </c>
      <c r="M1460" s="726">
        <f t="shared" si="44"/>
        <v>9.2494714587737836E-2</v>
      </c>
      <c r="N1460" s="727">
        <f t="shared" si="45"/>
        <v>9.2494714587737836E-2</v>
      </c>
      <c r="O1460" s="714" t="s">
        <v>502</v>
      </c>
      <c r="P1460" s="721" t="s">
        <v>1524</v>
      </c>
      <c r="R1460" s="714">
        <v>52.3</v>
      </c>
      <c r="S1460" s="714">
        <v>2427</v>
      </c>
    </row>
    <row r="1461" spans="1:19">
      <c r="A1461" s="721" t="s">
        <v>533</v>
      </c>
      <c r="B1461" s="714">
        <v>2007</v>
      </c>
      <c r="C1461" s="714" t="s">
        <v>1130</v>
      </c>
      <c r="F1461" s="714" t="s">
        <v>705</v>
      </c>
      <c r="G1461" s="716" t="s">
        <v>1672</v>
      </c>
      <c r="H1461" s="716" t="s">
        <v>1584</v>
      </c>
      <c r="I1461" s="716" t="s">
        <v>1484</v>
      </c>
      <c r="J1461" s="717">
        <v>1</v>
      </c>
      <c r="K1461" s="718">
        <v>2</v>
      </c>
      <c r="L1461" s="718">
        <v>18.920000000000002</v>
      </c>
      <c r="M1461" s="726">
        <f t="shared" si="44"/>
        <v>0.10570824524312895</v>
      </c>
      <c r="N1461" s="727">
        <f t="shared" si="45"/>
        <v>0.10570824524312895</v>
      </c>
      <c r="O1461" s="714" t="s">
        <v>502</v>
      </c>
      <c r="P1461" s="721" t="s">
        <v>1642</v>
      </c>
      <c r="R1461" s="714">
        <v>52.3</v>
      </c>
      <c r="S1461" s="714">
        <v>2427</v>
      </c>
    </row>
    <row r="1462" spans="1:19">
      <c r="A1462" s="721" t="s">
        <v>1657</v>
      </c>
      <c r="B1462" s="714">
        <v>2007</v>
      </c>
      <c r="C1462" s="714" t="s">
        <v>1130</v>
      </c>
      <c r="F1462" s="714" t="s">
        <v>705</v>
      </c>
      <c r="G1462" s="716" t="s">
        <v>1679</v>
      </c>
      <c r="H1462" s="716" t="s">
        <v>1680</v>
      </c>
      <c r="I1462" s="716" t="s">
        <v>1484</v>
      </c>
      <c r="J1462" s="717">
        <v>1</v>
      </c>
      <c r="K1462" s="718">
        <v>0.29099999999999998</v>
      </c>
      <c r="L1462" s="718">
        <v>18.920000000000002</v>
      </c>
      <c r="M1462" s="726">
        <f t="shared" si="44"/>
        <v>1.5380549682875262E-2</v>
      </c>
      <c r="N1462" s="727">
        <f t="shared" si="45"/>
        <v>1.5380549682875262E-2</v>
      </c>
      <c r="O1462" s="714" t="s">
        <v>502</v>
      </c>
      <c r="P1462" s="714" t="s">
        <v>1537</v>
      </c>
      <c r="R1462" s="714">
        <v>52.3</v>
      </c>
      <c r="S1462" s="714">
        <v>2427</v>
      </c>
    </row>
    <row r="1463" spans="1:19">
      <c r="A1463" s="714" t="s">
        <v>676</v>
      </c>
      <c r="B1463" s="714">
        <v>2007</v>
      </c>
      <c r="C1463" s="714" t="s">
        <v>1130</v>
      </c>
      <c r="F1463" s="714" t="s">
        <v>705</v>
      </c>
      <c r="G1463" s="716" t="s">
        <v>1681</v>
      </c>
      <c r="H1463" s="716" t="s">
        <v>1520</v>
      </c>
      <c r="I1463" s="716" t="s">
        <v>1484</v>
      </c>
      <c r="J1463" s="717">
        <v>1</v>
      </c>
      <c r="K1463" s="718">
        <v>1</v>
      </c>
      <c r="L1463" s="718">
        <v>18.920000000000002</v>
      </c>
      <c r="M1463" s="726">
        <f t="shared" si="44"/>
        <v>5.2854122621564477E-2</v>
      </c>
      <c r="N1463" s="727">
        <f t="shared" si="45"/>
        <v>5.2854122621564477E-2</v>
      </c>
      <c r="O1463" s="714" t="s">
        <v>502</v>
      </c>
      <c r="R1463" s="714">
        <v>52.3</v>
      </c>
      <c r="S1463" s="714">
        <v>2427</v>
      </c>
    </row>
    <row r="1464" spans="1:19">
      <c r="A1464" s="730" t="s">
        <v>1682</v>
      </c>
      <c r="B1464" s="714">
        <v>2007</v>
      </c>
      <c r="C1464" s="714" t="s">
        <v>1130</v>
      </c>
      <c r="F1464" s="714" t="s">
        <v>705</v>
      </c>
      <c r="G1464" s="716" t="s">
        <v>1679</v>
      </c>
      <c r="H1464" s="716" t="s">
        <v>1683</v>
      </c>
      <c r="I1464" s="716" t="s">
        <v>1484</v>
      </c>
      <c r="J1464" s="717">
        <v>1</v>
      </c>
      <c r="K1464" s="718">
        <v>0.41</v>
      </c>
      <c r="L1464" s="718">
        <v>18.920000000000002</v>
      </c>
      <c r="M1464" s="726">
        <f t="shared" si="44"/>
        <v>2.1670190274841433E-2</v>
      </c>
      <c r="N1464" s="727">
        <f t="shared" si="45"/>
        <v>2.1670190274841433E-2</v>
      </c>
      <c r="O1464" s="714" t="s">
        <v>502</v>
      </c>
      <c r="P1464" s="714" t="s">
        <v>1684</v>
      </c>
      <c r="R1464" s="714">
        <v>52.3</v>
      </c>
      <c r="S1464" s="714">
        <v>2427</v>
      </c>
    </row>
    <row r="1465" spans="1:19">
      <c r="A1465" s="714" t="s">
        <v>1685</v>
      </c>
      <c r="B1465" s="714">
        <v>2007</v>
      </c>
      <c r="C1465" s="714" t="s">
        <v>1130</v>
      </c>
      <c r="F1465" s="714" t="s">
        <v>705</v>
      </c>
      <c r="G1465" s="716" t="s">
        <v>1672</v>
      </c>
      <c r="H1465" s="716" t="s">
        <v>1686</v>
      </c>
      <c r="I1465" s="716" t="s">
        <v>1484</v>
      </c>
      <c r="J1465" s="717">
        <v>1</v>
      </c>
      <c r="K1465" s="718">
        <v>1</v>
      </c>
      <c r="L1465" s="718">
        <v>18.920000000000002</v>
      </c>
      <c r="M1465" s="726">
        <f t="shared" si="44"/>
        <v>5.2854122621564477E-2</v>
      </c>
      <c r="N1465" s="727">
        <f t="shared" si="45"/>
        <v>5.2854122621564477E-2</v>
      </c>
      <c r="O1465" s="714" t="s">
        <v>502</v>
      </c>
      <c r="P1465" s="714" t="s">
        <v>1687</v>
      </c>
      <c r="R1465" s="714">
        <v>52.3</v>
      </c>
      <c r="S1465" s="714">
        <v>2427</v>
      </c>
    </row>
    <row r="1466" spans="1:19">
      <c r="A1466" s="730" t="s">
        <v>1682</v>
      </c>
      <c r="B1466" s="714">
        <v>2007</v>
      </c>
      <c r="C1466" s="714" t="s">
        <v>1130</v>
      </c>
      <c r="F1466" s="714" t="s">
        <v>705</v>
      </c>
      <c r="G1466" s="716" t="s">
        <v>1672</v>
      </c>
      <c r="H1466" s="716" t="s">
        <v>1481</v>
      </c>
      <c r="I1466" s="716" t="s">
        <v>1484</v>
      </c>
      <c r="J1466" s="717">
        <v>1</v>
      </c>
      <c r="K1466" s="718">
        <v>2</v>
      </c>
      <c r="L1466" s="718">
        <v>18.920000000000002</v>
      </c>
      <c r="M1466" s="726">
        <f t="shared" si="44"/>
        <v>0.10570824524312895</v>
      </c>
      <c r="N1466" s="727">
        <f t="shared" si="45"/>
        <v>0.10570824524312895</v>
      </c>
      <c r="O1466" s="714" t="s">
        <v>502</v>
      </c>
      <c r="P1466" s="714" t="s">
        <v>1684</v>
      </c>
      <c r="R1466" s="714">
        <v>52.3</v>
      </c>
      <c r="S1466" s="714">
        <v>2427</v>
      </c>
    </row>
    <row r="1467" spans="1:19">
      <c r="A1467" s="714" t="s">
        <v>1688</v>
      </c>
      <c r="B1467" s="714">
        <v>2007</v>
      </c>
      <c r="C1467" s="714" t="s">
        <v>1130</v>
      </c>
      <c r="F1467" s="714" t="s">
        <v>705</v>
      </c>
      <c r="G1467" s="716" t="s">
        <v>1672</v>
      </c>
      <c r="H1467" s="716" t="s">
        <v>1588</v>
      </c>
      <c r="I1467" s="716" t="s">
        <v>1484</v>
      </c>
      <c r="J1467" s="717">
        <v>1</v>
      </c>
      <c r="K1467" s="718">
        <v>13.75</v>
      </c>
      <c r="L1467" s="718">
        <v>18.920000000000002</v>
      </c>
      <c r="M1467" s="726">
        <f t="shared" si="44"/>
        <v>0.72674418604651159</v>
      </c>
      <c r="N1467" s="727">
        <f t="shared" si="45"/>
        <v>0.72674418604651159</v>
      </c>
      <c r="O1467" s="714" t="s">
        <v>502</v>
      </c>
      <c r="R1467" s="714">
        <v>52.3</v>
      </c>
      <c r="S1467" s="714">
        <v>2427</v>
      </c>
    </row>
    <row r="1468" spans="1:19">
      <c r="A1468" s="714" t="s">
        <v>607</v>
      </c>
      <c r="B1468" s="714">
        <v>2010</v>
      </c>
      <c r="C1468" s="714" t="s">
        <v>1689</v>
      </c>
      <c r="F1468" s="714" t="s">
        <v>705</v>
      </c>
      <c r="G1468" s="716" t="s">
        <v>1672</v>
      </c>
      <c r="H1468" s="716" t="s">
        <v>1584</v>
      </c>
      <c r="I1468" s="716" t="s">
        <v>1484</v>
      </c>
      <c r="J1468" s="717">
        <v>1</v>
      </c>
      <c r="K1468" s="718">
        <v>7.93</v>
      </c>
      <c r="L1468" s="718">
        <v>8.92</v>
      </c>
      <c r="M1468" s="726">
        <f t="shared" si="44"/>
        <v>0.88901345291479816</v>
      </c>
      <c r="N1468" s="727">
        <f t="shared" si="45"/>
        <v>0.88901345291479816</v>
      </c>
      <c r="O1468" s="714" t="s">
        <v>499</v>
      </c>
      <c r="P1468" s="721" t="s">
        <v>1585</v>
      </c>
      <c r="Q1468" s="714" t="s">
        <v>1690</v>
      </c>
      <c r="R1468" s="714">
        <v>46.9</v>
      </c>
      <c r="S1468" s="714">
        <v>6200</v>
      </c>
    </row>
    <row r="1469" spans="1:19">
      <c r="A1469" s="714" t="s">
        <v>607</v>
      </c>
      <c r="B1469" s="714">
        <v>2010</v>
      </c>
      <c r="C1469" s="714" t="s">
        <v>1689</v>
      </c>
      <c r="D1469" s="715" t="s">
        <v>606</v>
      </c>
      <c r="E1469" s="715" t="s">
        <v>303</v>
      </c>
      <c r="F1469" s="714" t="s">
        <v>705</v>
      </c>
      <c r="G1469" s="716" t="s">
        <v>1672</v>
      </c>
      <c r="H1469" s="716" t="s">
        <v>1584</v>
      </c>
      <c r="I1469" s="714" t="s">
        <v>402</v>
      </c>
      <c r="J1469" s="717">
        <v>1</v>
      </c>
      <c r="K1469" s="718">
        <v>23.51</v>
      </c>
      <c r="L1469" s="718">
        <v>8.92</v>
      </c>
      <c r="M1469" s="726">
        <f t="shared" si="44"/>
        <v>2.6356502242152469</v>
      </c>
      <c r="N1469" s="727">
        <f t="shared" si="45"/>
        <v>2.6356502242152469</v>
      </c>
      <c r="O1469" s="714" t="s">
        <v>499</v>
      </c>
      <c r="P1469" s="721" t="s">
        <v>1585</v>
      </c>
      <c r="Q1469" s="714" t="s">
        <v>1690</v>
      </c>
      <c r="R1469" s="714">
        <v>46.9</v>
      </c>
      <c r="S1469" s="714">
        <v>6200</v>
      </c>
    </row>
    <row r="1470" spans="1:19">
      <c r="A1470" s="730" t="s">
        <v>1682</v>
      </c>
      <c r="B1470" s="714">
        <v>2010</v>
      </c>
      <c r="C1470" s="714" t="s">
        <v>1689</v>
      </c>
      <c r="F1470" s="714" t="s">
        <v>705</v>
      </c>
      <c r="G1470" s="716" t="s">
        <v>1672</v>
      </c>
      <c r="H1470" s="716" t="s">
        <v>1481</v>
      </c>
      <c r="I1470" s="716" t="s">
        <v>1484</v>
      </c>
      <c r="J1470" s="717">
        <v>1</v>
      </c>
      <c r="K1470" s="718">
        <v>1.43</v>
      </c>
      <c r="L1470" s="718">
        <v>8.92</v>
      </c>
      <c r="M1470" s="726">
        <f t="shared" si="44"/>
        <v>0.16031390134529147</v>
      </c>
      <c r="N1470" s="727">
        <f t="shared" si="45"/>
        <v>0.16031390134529147</v>
      </c>
      <c r="O1470" s="714" t="s">
        <v>499</v>
      </c>
      <c r="P1470" s="714" t="s">
        <v>1684</v>
      </c>
      <c r="Q1470" s="714" t="s">
        <v>1690</v>
      </c>
      <c r="R1470" s="714">
        <v>46.9</v>
      </c>
      <c r="S1470" s="714">
        <v>6200</v>
      </c>
    </row>
    <row r="1471" spans="1:19">
      <c r="A1471" s="730" t="s">
        <v>1682</v>
      </c>
      <c r="B1471" s="714">
        <v>2010</v>
      </c>
      <c r="C1471" s="714" t="s">
        <v>1689</v>
      </c>
      <c r="D1471" s="715" t="s">
        <v>1691</v>
      </c>
      <c r="E1471" s="715" t="s">
        <v>1493</v>
      </c>
      <c r="F1471" s="714" t="s">
        <v>705</v>
      </c>
      <c r="G1471" s="716" t="s">
        <v>1672</v>
      </c>
      <c r="H1471" s="716" t="s">
        <v>1481</v>
      </c>
      <c r="I1471" s="716" t="s">
        <v>402</v>
      </c>
      <c r="J1471" s="717">
        <v>1</v>
      </c>
      <c r="K1471" s="718">
        <v>2.02</v>
      </c>
      <c r="L1471" s="718">
        <v>8.92</v>
      </c>
      <c r="M1471" s="726">
        <f t="shared" si="44"/>
        <v>0.22645739910313903</v>
      </c>
      <c r="N1471" s="727">
        <f t="shared" si="45"/>
        <v>0.22645739910313903</v>
      </c>
      <c r="O1471" s="714" t="s">
        <v>499</v>
      </c>
      <c r="P1471" s="714" t="s">
        <v>1684</v>
      </c>
      <c r="Q1471" s="714" t="s">
        <v>1690</v>
      </c>
      <c r="R1471" s="714">
        <v>46.9</v>
      </c>
      <c r="S1471" s="714">
        <v>6200</v>
      </c>
    </row>
    <row r="1472" spans="1:19">
      <c r="A1472" s="714" t="s">
        <v>540</v>
      </c>
      <c r="B1472" s="714">
        <v>2010</v>
      </c>
      <c r="C1472" s="714" t="s">
        <v>1689</v>
      </c>
      <c r="F1472" s="714" t="s">
        <v>705</v>
      </c>
      <c r="G1472" s="716" t="s">
        <v>1672</v>
      </c>
      <c r="H1472" s="716" t="s">
        <v>1481</v>
      </c>
      <c r="I1472" s="716" t="s">
        <v>1484</v>
      </c>
      <c r="J1472" s="717">
        <v>1</v>
      </c>
      <c r="K1472" s="718">
        <v>1.23</v>
      </c>
      <c r="L1472" s="718">
        <v>8.92</v>
      </c>
      <c r="M1472" s="726">
        <f t="shared" si="44"/>
        <v>0.13789237668161436</v>
      </c>
      <c r="N1472" s="727">
        <f t="shared" si="45"/>
        <v>0.13789237668161436</v>
      </c>
      <c r="O1472" s="714" t="s">
        <v>499</v>
      </c>
      <c r="Q1472" s="714" t="s">
        <v>1690</v>
      </c>
      <c r="R1472" s="714">
        <v>46.9</v>
      </c>
      <c r="S1472" s="714">
        <v>6200</v>
      </c>
    </row>
    <row r="1473" spans="1:19">
      <c r="A1473" s="714" t="s">
        <v>611</v>
      </c>
      <c r="B1473" s="714">
        <v>2010</v>
      </c>
      <c r="C1473" s="714" t="s">
        <v>1689</v>
      </c>
      <c r="F1473" s="714" t="s">
        <v>705</v>
      </c>
      <c r="G1473" s="716" t="s">
        <v>1672</v>
      </c>
      <c r="H1473" s="716" t="s">
        <v>1692</v>
      </c>
      <c r="I1473" s="715" t="s">
        <v>1484</v>
      </c>
      <c r="J1473" s="717">
        <v>1</v>
      </c>
      <c r="K1473" s="718">
        <v>1.01</v>
      </c>
      <c r="L1473" s="718">
        <v>8.92</v>
      </c>
      <c r="M1473" s="726">
        <f t="shared" si="44"/>
        <v>0.11322869955156951</v>
      </c>
      <c r="N1473" s="727">
        <f t="shared" si="45"/>
        <v>0.11322869955156951</v>
      </c>
      <c r="O1473" s="714" t="s">
        <v>499</v>
      </c>
      <c r="P1473" s="714" t="s">
        <v>1693</v>
      </c>
      <c r="Q1473" s="714" t="s">
        <v>1690</v>
      </c>
      <c r="R1473" s="714">
        <v>46.9</v>
      </c>
      <c r="S1473" s="714">
        <v>6200</v>
      </c>
    </row>
    <row r="1474" spans="1:19">
      <c r="A1474" s="714" t="s">
        <v>611</v>
      </c>
      <c r="B1474" s="714">
        <v>2010</v>
      </c>
      <c r="C1474" s="714" t="s">
        <v>1689</v>
      </c>
      <c r="D1474" s="715" t="s">
        <v>610</v>
      </c>
      <c r="E1474" s="715" t="s">
        <v>1493</v>
      </c>
      <c r="F1474" s="714" t="s">
        <v>705</v>
      </c>
      <c r="G1474" s="716" t="s">
        <v>1672</v>
      </c>
      <c r="H1474" s="716" t="s">
        <v>1692</v>
      </c>
      <c r="I1474" s="715" t="s">
        <v>402</v>
      </c>
      <c r="J1474" s="717">
        <v>1</v>
      </c>
      <c r="K1474" s="718">
        <v>2</v>
      </c>
      <c r="L1474" s="718">
        <v>8.92</v>
      </c>
      <c r="M1474" s="726">
        <f t="shared" si="44"/>
        <v>0.22421524663677131</v>
      </c>
      <c r="N1474" s="727">
        <f t="shared" si="45"/>
        <v>0.22421524663677131</v>
      </c>
      <c r="O1474" s="714" t="s">
        <v>499</v>
      </c>
      <c r="P1474" s="714" t="s">
        <v>1693</v>
      </c>
      <c r="Q1474" s="714" t="s">
        <v>1690</v>
      </c>
      <c r="R1474" s="714">
        <v>46.9</v>
      </c>
      <c r="S1474" s="714">
        <v>6200</v>
      </c>
    </row>
    <row r="1475" spans="1:19">
      <c r="A1475" s="714" t="s">
        <v>1506</v>
      </c>
      <c r="B1475" s="714">
        <v>2010</v>
      </c>
      <c r="C1475" s="714" t="s">
        <v>1689</v>
      </c>
      <c r="F1475" s="714" t="s">
        <v>705</v>
      </c>
      <c r="G1475" s="716" t="s">
        <v>1672</v>
      </c>
      <c r="H1475" s="716" t="s">
        <v>1494</v>
      </c>
      <c r="I1475" s="716" t="s">
        <v>1484</v>
      </c>
      <c r="J1475" s="717">
        <v>1</v>
      </c>
      <c r="K1475" s="718">
        <v>0.97</v>
      </c>
      <c r="L1475" s="718">
        <v>8.92</v>
      </c>
      <c r="M1475" s="726">
        <f t="shared" si="44"/>
        <v>0.10874439461883408</v>
      </c>
      <c r="N1475" s="727">
        <f t="shared" si="45"/>
        <v>0.10874439461883408</v>
      </c>
      <c r="O1475" s="714" t="s">
        <v>499</v>
      </c>
      <c r="P1475" s="714" t="s">
        <v>1503</v>
      </c>
      <c r="Q1475" s="714" t="s">
        <v>1690</v>
      </c>
      <c r="R1475" s="714">
        <v>46.9</v>
      </c>
      <c r="S1475" s="714">
        <v>6200</v>
      </c>
    </row>
    <row r="1476" spans="1:19">
      <c r="A1476" s="714" t="s">
        <v>1506</v>
      </c>
      <c r="B1476" s="714">
        <v>2010</v>
      </c>
      <c r="C1476" s="714" t="s">
        <v>1689</v>
      </c>
      <c r="D1476" s="715" t="s">
        <v>666</v>
      </c>
      <c r="E1476" s="715" t="s">
        <v>1493</v>
      </c>
      <c r="F1476" s="714" t="s">
        <v>705</v>
      </c>
      <c r="G1476" s="716" t="s">
        <v>1672</v>
      </c>
      <c r="H1476" s="716" t="s">
        <v>1494</v>
      </c>
      <c r="I1476" s="716" t="s">
        <v>402</v>
      </c>
      <c r="J1476" s="717">
        <v>1</v>
      </c>
      <c r="K1476" s="718">
        <v>0.95</v>
      </c>
      <c r="L1476" s="718">
        <v>8.92</v>
      </c>
      <c r="M1476" s="726">
        <f t="shared" ref="M1476:M1539" si="46">+K1476/L1476</f>
        <v>0.10650224215246637</v>
      </c>
      <c r="N1476" s="727">
        <f t="shared" ref="N1476:N1539" si="47">+M1476/J1476</f>
        <v>0.10650224215246637</v>
      </c>
      <c r="O1476" s="714" t="s">
        <v>499</v>
      </c>
      <c r="P1476" s="714" t="s">
        <v>1503</v>
      </c>
      <c r="Q1476" s="714" t="s">
        <v>1690</v>
      </c>
      <c r="R1476" s="714">
        <v>46.9</v>
      </c>
      <c r="S1476" s="714">
        <v>6200</v>
      </c>
    </row>
    <row r="1477" spans="1:19">
      <c r="A1477" s="714" t="s">
        <v>607</v>
      </c>
      <c r="B1477" s="714">
        <v>2010</v>
      </c>
      <c r="C1477" s="714" t="s">
        <v>1689</v>
      </c>
      <c r="F1477" s="714" t="s">
        <v>705</v>
      </c>
      <c r="G1477" s="716" t="s">
        <v>1672</v>
      </c>
      <c r="H1477" s="716" t="s">
        <v>1584</v>
      </c>
      <c r="I1477" s="716" t="s">
        <v>1484</v>
      </c>
      <c r="J1477" s="717">
        <v>1</v>
      </c>
      <c r="K1477" s="718">
        <v>7.41</v>
      </c>
      <c r="L1477" s="718">
        <v>8.92</v>
      </c>
      <c r="M1477" s="726">
        <f t="shared" si="46"/>
        <v>0.83071748878923768</v>
      </c>
      <c r="N1477" s="727">
        <f t="shared" si="47"/>
        <v>0.83071748878923768</v>
      </c>
      <c r="O1477" s="714" t="s">
        <v>499</v>
      </c>
      <c r="P1477" s="721" t="s">
        <v>1585</v>
      </c>
      <c r="Q1477" s="714" t="s">
        <v>1694</v>
      </c>
      <c r="R1477" s="714">
        <v>46.9</v>
      </c>
      <c r="S1477" s="714">
        <v>6200</v>
      </c>
    </row>
    <row r="1478" spans="1:19">
      <c r="A1478" s="714" t="s">
        <v>607</v>
      </c>
      <c r="B1478" s="714">
        <v>2010</v>
      </c>
      <c r="C1478" s="714" t="s">
        <v>1689</v>
      </c>
      <c r="F1478" s="714" t="s">
        <v>705</v>
      </c>
      <c r="G1478" s="716" t="s">
        <v>1672</v>
      </c>
      <c r="H1478" s="716" t="s">
        <v>1584</v>
      </c>
      <c r="I1478" s="716" t="s">
        <v>402</v>
      </c>
      <c r="J1478" s="717">
        <v>1</v>
      </c>
      <c r="K1478" s="718">
        <v>20.420000000000002</v>
      </c>
      <c r="L1478" s="718">
        <v>8.92</v>
      </c>
      <c r="M1478" s="726">
        <f t="shared" si="46"/>
        <v>2.289237668161435</v>
      </c>
      <c r="N1478" s="727">
        <f t="shared" si="47"/>
        <v>2.289237668161435</v>
      </c>
      <c r="O1478" s="714" t="s">
        <v>499</v>
      </c>
      <c r="P1478" s="721" t="s">
        <v>1585</v>
      </c>
      <c r="Q1478" s="714" t="s">
        <v>1694</v>
      </c>
      <c r="R1478" s="714">
        <v>46.9</v>
      </c>
      <c r="S1478" s="714">
        <v>6200</v>
      </c>
    </row>
    <row r="1479" spans="1:19">
      <c r="A1479" s="714" t="s">
        <v>540</v>
      </c>
      <c r="B1479" s="714">
        <v>2010</v>
      </c>
      <c r="C1479" s="714" t="s">
        <v>1689</v>
      </c>
      <c r="F1479" s="714" t="s">
        <v>705</v>
      </c>
      <c r="G1479" s="716" t="s">
        <v>1672</v>
      </c>
      <c r="H1479" s="716" t="s">
        <v>1588</v>
      </c>
      <c r="I1479" s="716" t="s">
        <v>1484</v>
      </c>
      <c r="J1479" s="717">
        <v>1</v>
      </c>
      <c r="K1479" s="718">
        <v>0.98</v>
      </c>
      <c r="L1479" s="718">
        <v>8.92</v>
      </c>
      <c r="M1479" s="726">
        <f t="shared" si="46"/>
        <v>0.10986547085201794</v>
      </c>
      <c r="N1479" s="727">
        <f t="shared" si="47"/>
        <v>0.10986547085201794</v>
      </c>
      <c r="O1479" s="714" t="s">
        <v>499</v>
      </c>
      <c r="Q1479" s="714" t="s">
        <v>1694</v>
      </c>
      <c r="R1479" s="714">
        <v>46.9</v>
      </c>
      <c r="S1479" s="714">
        <v>6200</v>
      </c>
    </row>
    <row r="1480" spans="1:19">
      <c r="A1480" s="714" t="s">
        <v>540</v>
      </c>
      <c r="B1480" s="714">
        <v>2010</v>
      </c>
      <c r="C1480" s="714" t="s">
        <v>1689</v>
      </c>
      <c r="F1480" s="714" t="s">
        <v>705</v>
      </c>
      <c r="G1480" s="716" t="s">
        <v>1672</v>
      </c>
      <c r="H1480" s="716" t="s">
        <v>1588</v>
      </c>
      <c r="I1480" s="716" t="s">
        <v>402</v>
      </c>
      <c r="J1480" s="717">
        <v>1</v>
      </c>
      <c r="K1480" s="718">
        <v>2.62</v>
      </c>
      <c r="L1480" s="718">
        <v>8.92</v>
      </c>
      <c r="M1480" s="726">
        <f t="shared" si="46"/>
        <v>0.29372197309417042</v>
      </c>
      <c r="N1480" s="727">
        <f t="shared" si="47"/>
        <v>0.29372197309417042</v>
      </c>
      <c r="O1480" s="714" t="s">
        <v>499</v>
      </c>
      <c r="Q1480" s="714" t="s">
        <v>1694</v>
      </c>
      <c r="R1480" s="714">
        <v>46.9</v>
      </c>
      <c r="S1480" s="714">
        <v>6200</v>
      </c>
    </row>
    <row r="1481" spans="1:19">
      <c r="A1481" s="721" t="s">
        <v>603</v>
      </c>
      <c r="B1481" s="714">
        <v>2010</v>
      </c>
      <c r="C1481" s="714" t="s">
        <v>1689</v>
      </c>
      <c r="F1481" s="714" t="s">
        <v>705</v>
      </c>
      <c r="G1481" s="716" t="s">
        <v>1672</v>
      </c>
      <c r="H1481" s="716" t="s">
        <v>1513</v>
      </c>
      <c r="I1481" s="716" t="s">
        <v>1484</v>
      </c>
      <c r="J1481" s="717">
        <v>1</v>
      </c>
      <c r="K1481" s="718">
        <v>0.89</v>
      </c>
      <c r="L1481" s="718">
        <v>8.92</v>
      </c>
      <c r="M1481" s="726">
        <f t="shared" si="46"/>
        <v>9.9775784753363225E-2</v>
      </c>
      <c r="N1481" s="727">
        <f t="shared" si="47"/>
        <v>9.9775784753363225E-2</v>
      </c>
      <c r="O1481" s="714" t="s">
        <v>499</v>
      </c>
      <c r="P1481" s="721" t="s">
        <v>1537</v>
      </c>
      <c r="Q1481" s="714" t="s">
        <v>1694</v>
      </c>
      <c r="R1481" s="714">
        <v>46.9</v>
      </c>
      <c r="S1481" s="714">
        <v>6200</v>
      </c>
    </row>
    <row r="1482" spans="1:19">
      <c r="A1482" s="721" t="s">
        <v>603</v>
      </c>
      <c r="B1482" s="714">
        <v>2010</v>
      </c>
      <c r="C1482" s="714" t="s">
        <v>1689</v>
      </c>
      <c r="F1482" s="714" t="s">
        <v>705</v>
      </c>
      <c r="G1482" s="716" t="s">
        <v>1672</v>
      </c>
      <c r="H1482" s="716" t="s">
        <v>1513</v>
      </c>
      <c r="I1482" s="716" t="s">
        <v>402</v>
      </c>
      <c r="J1482" s="717">
        <v>1</v>
      </c>
      <c r="K1482" s="718">
        <v>2.99</v>
      </c>
      <c r="L1482" s="718">
        <v>8.92</v>
      </c>
      <c r="M1482" s="726">
        <f t="shared" si="46"/>
        <v>0.33520179372197312</v>
      </c>
      <c r="N1482" s="727">
        <f t="shared" si="47"/>
        <v>0.33520179372197312</v>
      </c>
      <c r="O1482" s="714" t="s">
        <v>499</v>
      </c>
      <c r="P1482" s="721" t="s">
        <v>1537</v>
      </c>
      <c r="Q1482" s="714" t="s">
        <v>1694</v>
      </c>
      <c r="R1482" s="714">
        <v>46.9</v>
      </c>
      <c r="S1482" s="714">
        <v>6200</v>
      </c>
    </row>
    <row r="1483" spans="1:19">
      <c r="A1483" s="714" t="s">
        <v>611</v>
      </c>
      <c r="B1483" s="714">
        <v>2010</v>
      </c>
      <c r="C1483" s="714" t="s">
        <v>1689</v>
      </c>
      <c r="F1483" s="714" t="s">
        <v>705</v>
      </c>
      <c r="G1483" s="716" t="s">
        <v>1672</v>
      </c>
      <c r="H1483" s="716" t="s">
        <v>1692</v>
      </c>
      <c r="I1483" s="715" t="s">
        <v>1484</v>
      </c>
      <c r="J1483" s="717">
        <v>1</v>
      </c>
      <c r="K1483" s="718">
        <v>1</v>
      </c>
      <c r="L1483" s="718">
        <v>8.92</v>
      </c>
      <c r="M1483" s="726">
        <f t="shared" si="46"/>
        <v>0.11210762331838565</v>
      </c>
      <c r="N1483" s="727">
        <f t="shared" si="47"/>
        <v>0.11210762331838565</v>
      </c>
      <c r="O1483" s="714" t="s">
        <v>499</v>
      </c>
      <c r="P1483" s="714" t="s">
        <v>1693</v>
      </c>
      <c r="Q1483" s="714" t="s">
        <v>1694</v>
      </c>
      <c r="R1483" s="714">
        <v>46.9</v>
      </c>
      <c r="S1483" s="714">
        <v>6200</v>
      </c>
    </row>
    <row r="1484" spans="1:19">
      <c r="A1484" s="714" t="s">
        <v>611</v>
      </c>
      <c r="B1484" s="714">
        <v>2010</v>
      </c>
      <c r="C1484" s="714" t="s">
        <v>1689</v>
      </c>
      <c r="F1484" s="714" t="s">
        <v>705</v>
      </c>
      <c r="G1484" s="716" t="s">
        <v>1672</v>
      </c>
      <c r="H1484" s="716" t="s">
        <v>1692</v>
      </c>
      <c r="I1484" s="715" t="s">
        <v>402</v>
      </c>
      <c r="J1484" s="717">
        <v>1</v>
      </c>
      <c r="K1484" s="718">
        <v>1.8</v>
      </c>
      <c r="L1484" s="718">
        <v>8.92</v>
      </c>
      <c r="M1484" s="726">
        <f t="shared" si="46"/>
        <v>0.20179372197309417</v>
      </c>
      <c r="N1484" s="727">
        <f t="shared" si="47"/>
        <v>0.20179372197309417</v>
      </c>
      <c r="O1484" s="714" t="s">
        <v>499</v>
      </c>
      <c r="P1484" s="714" t="s">
        <v>1693</v>
      </c>
      <c r="Q1484" s="714" t="s">
        <v>1694</v>
      </c>
      <c r="R1484" s="714">
        <v>46.9</v>
      </c>
      <c r="S1484" s="714">
        <v>6200</v>
      </c>
    </row>
    <row r="1485" spans="1:19">
      <c r="A1485" s="714" t="s">
        <v>1506</v>
      </c>
      <c r="B1485" s="714">
        <v>2010</v>
      </c>
      <c r="C1485" s="714" t="s">
        <v>1689</v>
      </c>
      <c r="F1485" s="714" t="s">
        <v>705</v>
      </c>
      <c r="G1485" s="716" t="s">
        <v>1672</v>
      </c>
      <c r="H1485" s="716" t="s">
        <v>1494</v>
      </c>
      <c r="I1485" s="716" t="s">
        <v>1484</v>
      </c>
      <c r="J1485" s="717">
        <v>1</v>
      </c>
      <c r="K1485" s="718">
        <v>1.01</v>
      </c>
      <c r="L1485" s="718">
        <v>8.92</v>
      </c>
      <c r="M1485" s="726">
        <f t="shared" si="46"/>
        <v>0.11322869955156951</v>
      </c>
      <c r="N1485" s="727">
        <f t="shared" si="47"/>
        <v>0.11322869955156951</v>
      </c>
      <c r="O1485" s="714" t="s">
        <v>499</v>
      </c>
      <c r="P1485" s="714" t="s">
        <v>1503</v>
      </c>
      <c r="Q1485" s="714" t="s">
        <v>1694</v>
      </c>
      <c r="R1485" s="714">
        <v>46.9</v>
      </c>
      <c r="S1485" s="714">
        <v>6200</v>
      </c>
    </row>
    <row r="1486" spans="1:19">
      <c r="A1486" s="714" t="s">
        <v>1506</v>
      </c>
      <c r="B1486" s="714">
        <v>2010</v>
      </c>
      <c r="C1486" s="714" t="s">
        <v>1689</v>
      </c>
      <c r="F1486" s="714" t="s">
        <v>705</v>
      </c>
      <c r="G1486" s="716" t="s">
        <v>1672</v>
      </c>
      <c r="H1486" s="716" t="s">
        <v>1494</v>
      </c>
      <c r="I1486" s="716" t="s">
        <v>402</v>
      </c>
      <c r="J1486" s="717">
        <v>1</v>
      </c>
      <c r="K1486" s="718">
        <v>0.97</v>
      </c>
      <c r="L1486" s="718">
        <v>8.92</v>
      </c>
      <c r="M1486" s="726">
        <f t="shared" si="46"/>
        <v>0.10874439461883408</v>
      </c>
      <c r="N1486" s="727">
        <f t="shared" si="47"/>
        <v>0.10874439461883408</v>
      </c>
      <c r="O1486" s="714" t="s">
        <v>499</v>
      </c>
      <c r="P1486" s="714" t="s">
        <v>1503</v>
      </c>
      <c r="Q1486" s="714" t="s">
        <v>1694</v>
      </c>
      <c r="R1486" s="714">
        <v>46.9</v>
      </c>
      <c r="S1486" s="714">
        <v>6200</v>
      </c>
    </row>
    <row r="1487" spans="1:19">
      <c r="A1487" s="714" t="s">
        <v>607</v>
      </c>
      <c r="B1487" s="714">
        <v>2010</v>
      </c>
      <c r="C1487" s="714" t="s">
        <v>1689</v>
      </c>
      <c r="F1487" s="714" t="s">
        <v>705</v>
      </c>
      <c r="G1487" s="716" t="s">
        <v>1672</v>
      </c>
      <c r="H1487" s="716" t="s">
        <v>1584</v>
      </c>
      <c r="I1487" s="716" t="s">
        <v>1484</v>
      </c>
      <c r="J1487" s="717">
        <v>1</v>
      </c>
      <c r="K1487" s="718">
        <v>3.15</v>
      </c>
      <c r="L1487" s="718">
        <v>8.92</v>
      </c>
      <c r="M1487" s="726">
        <f t="shared" si="46"/>
        <v>0.35313901345291482</v>
      </c>
      <c r="N1487" s="727">
        <f t="shared" si="47"/>
        <v>0.35313901345291482</v>
      </c>
      <c r="O1487" s="714" t="s">
        <v>499</v>
      </c>
      <c r="P1487" s="721" t="s">
        <v>1585</v>
      </c>
      <c r="Q1487" s="714" t="s">
        <v>1695</v>
      </c>
      <c r="R1487" s="714">
        <v>46.9</v>
      </c>
      <c r="S1487" s="714">
        <v>6200</v>
      </c>
    </row>
    <row r="1488" spans="1:19">
      <c r="A1488" s="714" t="s">
        <v>607</v>
      </c>
      <c r="B1488" s="714">
        <v>2010</v>
      </c>
      <c r="C1488" s="714" t="s">
        <v>1689</v>
      </c>
      <c r="F1488" s="714" t="s">
        <v>705</v>
      </c>
      <c r="G1488" s="716" t="s">
        <v>1672</v>
      </c>
      <c r="H1488" s="716" t="s">
        <v>1584</v>
      </c>
      <c r="I1488" s="716" t="s">
        <v>402</v>
      </c>
      <c r="J1488" s="717">
        <v>1</v>
      </c>
      <c r="K1488" s="718">
        <v>23.5</v>
      </c>
      <c r="L1488" s="718">
        <v>8.92</v>
      </c>
      <c r="M1488" s="726">
        <f t="shared" si="46"/>
        <v>2.6345291479820627</v>
      </c>
      <c r="N1488" s="727">
        <f t="shared" si="47"/>
        <v>2.6345291479820627</v>
      </c>
      <c r="O1488" s="714" t="s">
        <v>499</v>
      </c>
      <c r="P1488" s="721" t="s">
        <v>1585</v>
      </c>
      <c r="Q1488" s="714" t="s">
        <v>1695</v>
      </c>
      <c r="R1488" s="714">
        <v>46.9</v>
      </c>
      <c r="S1488" s="714">
        <v>6200</v>
      </c>
    </row>
    <row r="1489" spans="1:19">
      <c r="A1489" s="721" t="s">
        <v>603</v>
      </c>
      <c r="B1489" s="714">
        <v>2010</v>
      </c>
      <c r="C1489" s="714" t="s">
        <v>1689</v>
      </c>
      <c r="F1489" s="714" t="s">
        <v>705</v>
      </c>
      <c r="G1489" s="716" t="s">
        <v>1672</v>
      </c>
      <c r="H1489" s="716" t="s">
        <v>1481</v>
      </c>
      <c r="I1489" s="716" t="s">
        <v>1484</v>
      </c>
      <c r="J1489" s="717">
        <v>1</v>
      </c>
      <c r="K1489" s="718">
        <v>1.56</v>
      </c>
      <c r="L1489" s="718">
        <v>8.92</v>
      </c>
      <c r="M1489" s="726">
        <f t="shared" si="46"/>
        <v>0.17488789237668162</v>
      </c>
      <c r="N1489" s="727">
        <f t="shared" si="47"/>
        <v>0.17488789237668162</v>
      </c>
      <c r="O1489" s="714" t="s">
        <v>499</v>
      </c>
      <c r="P1489" s="721" t="s">
        <v>1537</v>
      </c>
      <c r="Q1489" s="714" t="s">
        <v>1695</v>
      </c>
      <c r="R1489" s="714">
        <v>46.9</v>
      </c>
      <c r="S1489" s="714">
        <v>6200</v>
      </c>
    </row>
    <row r="1490" spans="1:19">
      <c r="A1490" s="721" t="s">
        <v>603</v>
      </c>
      <c r="B1490" s="714">
        <v>2010</v>
      </c>
      <c r="C1490" s="714" t="s">
        <v>1689</v>
      </c>
      <c r="F1490" s="714" t="s">
        <v>705</v>
      </c>
      <c r="G1490" s="716" t="s">
        <v>1672</v>
      </c>
      <c r="H1490" s="716" t="s">
        <v>1481</v>
      </c>
      <c r="I1490" s="716" t="s">
        <v>402</v>
      </c>
      <c r="J1490" s="717">
        <v>1</v>
      </c>
      <c r="K1490" s="718">
        <v>2.99</v>
      </c>
      <c r="L1490" s="718">
        <v>8.92</v>
      </c>
      <c r="M1490" s="726">
        <f t="shared" si="46"/>
        <v>0.33520179372197312</v>
      </c>
      <c r="N1490" s="727">
        <f t="shared" si="47"/>
        <v>0.33520179372197312</v>
      </c>
      <c r="O1490" s="714" t="s">
        <v>499</v>
      </c>
      <c r="P1490" s="721" t="s">
        <v>1537</v>
      </c>
      <c r="Q1490" s="714" t="s">
        <v>1695</v>
      </c>
      <c r="R1490" s="714">
        <v>46.9</v>
      </c>
      <c r="S1490" s="714">
        <v>6200</v>
      </c>
    </row>
    <row r="1491" spans="1:19">
      <c r="A1491" s="714" t="s">
        <v>1696</v>
      </c>
      <c r="B1491" s="714">
        <v>2010</v>
      </c>
      <c r="C1491" s="714" t="s">
        <v>1689</v>
      </c>
      <c r="F1491" s="714" t="s">
        <v>705</v>
      </c>
      <c r="G1491" s="716" t="s">
        <v>1697</v>
      </c>
      <c r="H1491" s="716" t="s">
        <v>1698</v>
      </c>
      <c r="I1491" s="716" t="s">
        <v>1484</v>
      </c>
      <c r="J1491" s="717">
        <v>1</v>
      </c>
      <c r="K1491" s="718">
        <v>1.07</v>
      </c>
      <c r="L1491" s="718">
        <v>8.92</v>
      </c>
      <c r="M1491" s="726">
        <f t="shared" si="46"/>
        <v>0.11995515695067266</v>
      </c>
      <c r="N1491" s="727">
        <f t="shared" si="47"/>
        <v>0.11995515695067266</v>
      </c>
      <c r="O1491" s="714" t="s">
        <v>499</v>
      </c>
      <c r="Q1491" s="714" t="s">
        <v>1695</v>
      </c>
      <c r="R1491" s="714">
        <v>46.9</v>
      </c>
      <c r="S1491" s="714">
        <v>6200</v>
      </c>
    </row>
    <row r="1492" spans="1:19">
      <c r="A1492" s="714" t="s">
        <v>1696</v>
      </c>
      <c r="B1492" s="714">
        <v>2010</v>
      </c>
      <c r="C1492" s="714" t="s">
        <v>1689</v>
      </c>
      <c r="F1492" s="714" t="s">
        <v>705</v>
      </c>
      <c r="G1492" s="716" t="s">
        <v>1697</v>
      </c>
      <c r="H1492" s="716" t="s">
        <v>1698</v>
      </c>
      <c r="I1492" s="716" t="s">
        <v>402</v>
      </c>
      <c r="J1492" s="717">
        <v>1</v>
      </c>
      <c r="K1492" s="718">
        <v>1.5</v>
      </c>
      <c r="L1492" s="718">
        <v>8.92</v>
      </c>
      <c r="M1492" s="726">
        <f t="shared" si="46"/>
        <v>0.16816143497757849</v>
      </c>
      <c r="N1492" s="727">
        <f t="shared" si="47"/>
        <v>0.16816143497757849</v>
      </c>
      <c r="O1492" s="714" t="s">
        <v>499</v>
      </c>
      <c r="Q1492" s="714" t="s">
        <v>1695</v>
      </c>
      <c r="R1492" s="714">
        <v>46.9</v>
      </c>
      <c r="S1492" s="714">
        <v>6200</v>
      </c>
    </row>
    <row r="1493" spans="1:19">
      <c r="A1493" s="714" t="s">
        <v>611</v>
      </c>
      <c r="B1493" s="714">
        <v>2010</v>
      </c>
      <c r="C1493" s="714" t="s">
        <v>1689</v>
      </c>
      <c r="F1493" s="714" t="s">
        <v>705</v>
      </c>
      <c r="G1493" s="716" t="s">
        <v>1672</v>
      </c>
      <c r="H1493" s="716" t="s">
        <v>1692</v>
      </c>
      <c r="I1493" s="715" t="s">
        <v>1484</v>
      </c>
      <c r="J1493" s="717">
        <v>1</v>
      </c>
      <c r="K1493" s="718">
        <v>0.68</v>
      </c>
      <c r="L1493" s="718">
        <v>8.92</v>
      </c>
      <c r="M1493" s="726">
        <f t="shared" si="46"/>
        <v>7.6233183856502254E-2</v>
      </c>
      <c r="N1493" s="727">
        <f t="shared" si="47"/>
        <v>7.6233183856502254E-2</v>
      </c>
      <c r="O1493" s="714" t="s">
        <v>499</v>
      </c>
      <c r="P1493" s="714" t="s">
        <v>1693</v>
      </c>
      <c r="Q1493" s="714" t="s">
        <v>1695</v>
      </c>
      <c r="R1493" s="714">
        <v>46.9</v>
      </c>
      <c r="S1493" s="714">
        <v>6200</v>
      </c>
    </row>
    <row r="1494" spans="1:19">
      <c r="A1494" s="714" t="s">
        <v>611</v>
      </c>
      <c r="B1494" s="714">
        <v>2010</v>
      </c>
      <c r="C1494" s="714" t="s">
        <v>1689</v>
      </c>
      <c r="F1494" s="714" t="s">
        <v>705</v>
      </c>
      <c r="G1494" s="716" t="s">
        <v>1672</v>
      </c>
      <c r="H1494" s="716" t="s">
        <v>1692</v>
      </c>
      <c r="I1494" s="715" t="s">
        <v>402</v>
      </c>
      <c r="J1494" s="717">
        <v>1</v>
      </c>
      <c r="K1494" s="718">
        <v>2.0699999999999998</v>
      </c>
      <c r="L1494" s="718">
        <v>8.92</v>
      </c>
      <c r="M1494" s="726">
        <f t="shared" si="46"/>
        <v>0.23206278026905827</v>
      </c>
      <c r="N1494" s="727">
        <f t="shared" si="47"/>
        <v>0.23206278026905827</v>
      </c>
      <c r="O1494" s="714" t="s">
        <v>499</v>
      </c>
      <c r="P1494" s="714" t="s">
        <v>1693</v>
      </c>
      <c r="Q1494" s="714" t="s">
        <v>1695</v>
      </c>
      <c r="R1494" s="714">
        <v>46.9</v>
      </c>
      <c r="S1494" s="714">
        <v>6200</v>
      </c>
    </row>
    <row r="1495" spans="1:19">
      <c r="A1495" s="714" t="s">
        <v>1699</v>
      </c>
      <c r="B1495" s="714">
        <v>2010</v>
      </c>
      <c r="C1495" s="714" t="s">
        <v>1689</v>
      </c>
      <c r="F1495" s="714" t="s">
        <v>705</v>
      </c>
      <c r="G1495" s="716" t="s">
        <v>1700</v>
      </c>
      <c r="H1495" s="716" t="s">
        <v>1701</v>
      </c>
      <c r="I1495" s="716" t="s">
        <v>1484</v>
      </c>
      <c r="J1495" s="717">
        <v>1</v>
      </c>
      <c r="K1495" s="718">
        <v>1.05</v>
      </c>
      <c r="L1495" s="718">
        <v>8.92</v>
      </c>
      <c r="M1495" s="726">
        <f t="shared" si="46"/>
        <v>0.11771300448430494</v>
      </c>
      <c r="N1495" s="727">
        <f t="shared" si="47"/>
        <v>0.11771300448430494</v>
      </c>
      <c r="O1495" s="714" t="s">
        <v>499</v>
      </c>
      <c r="Q1495" s="714" t="s">
        <v>1695</v>
      </c>
      <c r="R1495" s="714">
        <v>46.9</v>
      </c>
      <c r="S1495" s="714">
        <v>6200</v>
      </c>
    </row>
    <row r="1496" spans="1:19">
      <c r="A1496" s="714" t="s">
        <v>1699</v>
      </c>
      <c r="B1496" s="714">
        <v>2010</v>
      </c>
      <c r="C1496" s="714" t="s">
        <v>1689</v>
      </c>
      <c r="F1496" s="714" t="s">
        <v>705</v>
      </c>
      <c r="G1496" s="716" t="s">
        <v>1700</v>
      </c>
      <c r="H1496" s="716" t="s">
        <v>1701</v>
      </c>
      <c r="I1496" s="716" t="s">
        <v>402</v>
      </c>
      <c r="J1496" s="717">
        <v>1</v>
      </c>
      <c r="K1496" s="718">
        <v>1.1499999999999999</v>
      </c>
      <c r="L1496" s="718">
        <v>8.92</v>
      </c>
      <c r="M1496" s="726">
        <f t="shared" si="46"/>
        <v>0.12892376681614348</v>
      </c>
      <c r="N1496" s="727">
        <f t="shared" si="47"/>
        <v>0.12892376681614348</v>
      </c>
      <c r="O1496" s="714" t="s">
        <v>499</v>
      </c>
      <c r="Q1496" s="714" t="s">
        <v>1695</v>
      </c>
      <c r="R1496" s="714">
        <v>46.9</v>
      </c>
      <c r="S1496" s="714">
        <v>6200</v>
      </c>
    </row>
    <row r="1497" spans="1:19">
      <c r="A1497" s="721" t="s">
        <v>1479</v>
      </c>
      <c r="B1497" s="714">
        <v>2010</v>
      </c>
      <c r="C1497" s="714" t="s">
        <v>1689</v>
      </c>
      <c r="F1497" s="714" t="s">
        <v>705</v>
      </c>
      <c r="G1497" s="716" t="s">
        <v>1672</v>
      </c>
      <c r="H1497" s="716" t="s">
        <v>1481</v>
      </c>
      <c r="I1497" s="716" t="s">
        <v>1484</v>
      </c>
      <c r="J1497" s="717">
        <v>1</v>
      </c>
      <c r="K1497" s="718">
        <v>0.06</v>
      </c>
      <c r="L1497" s="718">
        <v>8.92</v>
      </c>
      <c r="M1497" s="726">
        <f t="shared" si="46"/>
        <v>6.7264573991031385E-3</v>
      </c>
      <c r="N1497" s="727">
        <f t="shared" si="47"/>
        <v>6.7264573991031385E-3</v>
      </c>
      <c r="O1497" s="714" t="s">
        <v>499</v>
      </c>
      <c r="P1497" s="721" t="s">
        <v>1482</v>
      </c>
      <c r="Q1497" s="714" t="s">
        <v>1690</v>
      </c>
      <c r="R1497" s="714">
        <v>46.9</v>
      </c>
      <c r="S1497" s="714">
        <v>6200</v>
      </c>
    </row>
    <row r="1498" spans="1:19">
      <c r="A1498" s="721" t="s">
        <v>1479</v>
      </c>
      <c r="B1498" s="714">
        <v>2010</v>
      </c>
      <c r="C1498" s="714" t="s">
        <v>1689</v>
      </c>
      <c r="F1498" s="714" t="s">
        <v>705</v>
      </c>
      <c r="G1498" s="716" t="s">
        <v>1672</v>
      </c>
      <c r="H1498" s="716" t="s">
        <v>1481</v>
      </c>
      <c r="I1498" s="716" t="s">
        <v>402</v>
      </c>
      <c r="J1498" s="717">
        <v>1</v>
      </c>
      <c r="K1498" s="718">
        <v>0.08</v>
      </c>
      <c r="L1498" s="718">
        <v>8.92</v>
      </c>
      <c r="M1498" s="726">
        <f t="shared" si="46"/>
        <v>8.9686098654708519E-3</v>
      </c>
      <c r="N1498" s="727">
        <f t="shared" si="47"/>
        <v>8.9686098654708519E-3</v>
      </c>
      <c r="O1498" s="714" t="s">
        <v>499</v>
      </c>
      <c r="P1498" s="721" t="s">
        <v>1482</v>
      </c>
      <c r="Q1498" s="714" t="s">
        <v>1690</v>
      </c>
      <c r="R1498" s="714">
        <v>46.9</v>
      </c>
      <c r="S1498" s="714">
        <v>6200</v>
      </c>
    </row>
    <row r="1499" spans="1:19">
      <c r="A1499" s="730" t="s">
        <v>1702</v>
      </c>
      <c r="B1499" s="714">
        <v>2010</v>
      </c>
      <c r="C1499" s="714" t="s">
        <v>1689</v>
      </c>
      <c r="F1499" s="714" t="s">
        <v>705</v>
      </c>
      <c r="G1499" s="716" t="s">
        <v>1672</v>
      </c>
      <c r="H1499" s="716" t="s">
        <v>1703</v>
      </c>
      <c r="I1499" s="716" t="s">
        <v>1484</v>
      </c>
      <c r="J1499" s="717">
        <v>1</v>
      </c>
      <c r="K1499" s="718">
        <v>0.13500000000000001</v>
      </c>
      <c r="L1499" s="718">
        <v>8.92</v>
      </c>
      <c r="M1499" s="726">
        <f t="shared" si="46"/>
        <v>1.5134529147982063E-2</v>
      </c>
      <c r="N1499" s="727">
        <f t="shared" si="47"/>
        <v>1.5134529147982063E-2</v>
      </c>
      <c r="O1499" s="714" t="s">
        <v>499</v>
      </c>
      <c r="Q1499" s="714" t="s">
        <v>1690</v>
      </c>
      <c r="R1499" s="714">
        <v>46.9</v>
      </c>
      <c r="S1499" s="714">
        <v>6200</v>
      </c>
    </row>
    <row r="1500" spans="1:19">
      <c r="A1500" s="730" t="s">
        <v>1702</v>
      </c>
      <c r="B1500" s="714">
        <v>2010</v>
      </c>
      <c r="C1500" s="714" t="s">
        <v>1689</v>
      </c>
      <c r="F1500" s="714" t="s">
        <v>705</v>
      </c>
      <c r="G1500" s="716" t="s">
        <v>1672</v>
      </c>
      <c r="H1500" s="716" t="s">
        <v>1703</v>
      </c>
      <c r="I1500" s="716" t="s">
        <v>402</v>
      </c>
      <c r="J1500" s="717">
        <v>1</v>
      </c>
      <c r="K1500" s="718">
        <v>0.19</v>
      </c>
      <c r="L1500" s="718">
        <v>8.92</v>
      </c>
      <c r="M1500" s="726">
        <f t="shared" si="46"/>
        <v>2.1300448430493273E-2</v>
      </c>
      <c r="N1500" s="727">
        <f t="shared" si="47"/>
        <v>2.1300448430493273E-2</v>
      </c>
      <c r="O1500" s="714" t="s">
        <v>499</v>
      </c>
      <c r="Q1500" s="714" t="s">
        <v>1690</v>
      </c>
      <c r="R1500" s="714">
        <v>46.9</v>
      </c>
      <c r="S1500" s="714">
        <v>6200</v>
      </c>
    </row>
    <row r="1501" spans="1:19">
      <c r="A1501" s="714" t="s">
        <v>570</v>
      </c>
      <c r="B1501" s="714">
        <v>2010</v>
      </c>
      <c r="C1501" s="714" t="s">
        <v>1689</v>
      </c>
      <c r="F1501" s="714" t="s">
        <v>705</v>
      </c>
      <c r="G1501" s="716" t="s">
        <v>1672</v>
      </c>
      <c r="H1501" s="716" t="s">
        <v>1704</v>
      </c>
      <c r="I1501" s="716" t="s">
        <v>1484</v>
      </c>
      <c r="J1501" s="717">
        <v>1</v>
      </c>
      <c r="K1501" s="718">
        <v>0.44</v>
      </c>
      <c r="L1501" s="718">
        <v>8.92</v>
      </c>
      <c r="M1501" s="726">
        <f t="shared" si="46"/>
        <v>4.932735426008969E-2</v>
      </c>
      <c r="N1501" s="727">
        <f t="shared" si="47"/>
        <v>4.932735426008969E-2</v>
      </c>
      <c r="O1501" s="714" t="s">
        <v>499</v>
      </c>
      <c r="P1501" s="721" t="s">
        <v>1514</v>
      </c>
      <c r="Q1501" s="714" t="s">
        <v>1690</v>
      </c>
      <c r="R1501" s="714">
        <v>46.9</v>
      </c>
      <c r="S1501" s="714">
        <v>6200</v>
      </c>
    </row>
    <row r="1502" spans="1:19">
      <c r="A1502" s="714" t="s">
        <v>570</v>
      </c>
      <c r="B1502" s="714">
        <v>2010</v>
      </c>
      <c r="C1502" s="714" t="s">
        <v>1689</v>
      </c>
      <c r="F1502" s="714" t="s">
        <v>705</v>
      </c>
      <c r="G1502" s="716" t="s">
        <v>1672</v>
      </c>
      <c r="H1502" s="716" t="s">
        <v>1704</v>
      </c>
      <c r="I1502" s="716" t="s">
        <v>402</v>
      </c>
      <c r="J1502" s="717">
        <v>1</v>
      </c>
      <c r="K1502" s="718">
        <v>0.52</v>
      </c>
      <c r="L1502" s="718">
        <v>8.92</v>
      </c>
      <c r="M1502" s="726">
        <f t="shared" si="46"/>
        <v>5.829596412556054E-2</v>
      </c>
      <c r="N1502" s="727">
        <f t="shared" si="47"/>
        <v>5.829596412556054E-2</v>
      </c>
      <c r="O1502" s="714" t="s">
        <v>499</v>
      </c>
      <c r="P1502" s="721" t="s">
        <v>1514</v>
      </c>
      <c r="Q1502" s="714" t="s">
        <v>1690</v>
      </c>
      <c r="R1502" s="714">
        <v>46.9</v>
      </c>
      <c r="S1502" s="714">
        <v>6200</v>
      </c>
    </row>
    <row r="1503" spans="1:19">
      <c r="A1503" s="721" t="s">
        <v>603</v>
      </c>
      <c r="B1503" s="714">
        <v>2010</v>
      </c>
      <c r="C1503" s="714" t="s">
        <v>1689</v>
      </c>
      <c r="F1503" s="714" t="s">
        <v>705</v>
      </c>
      <c r="G1503" s="716" t="s">
        <v>1672</v>
      </c>
      <c r="H1503" s="731" t="s">
        <v>1481</v>
      </c>
      <c r="I1503" s="716" t="s">
        <v>1484</v>
      </c>
      <c r="J1503" s="717">
        <v>1</v>
      </c>
      <c r="K1503" s="718">
        <v>1.19</v>
      </c>
      <c r="L1503" s="718">
        <v>8.92</v>
      </c>
      <c r="M1503" s="726">
        <f t="shared" si="46"/>
        <v>0.13340807174887892</v>
      </c>
      <c r="N1503" s="727">
        <f t="shared" si="47"/>
        <v>0.13340807174887892</v>
      </c>
      <c r="O1503" s="714" t="s">
        <v>499</v>
      </c>
      <c r="P1503" s="721" t="s">
        <v>1537</v>
      </c>
      <c r="Q1503" s="714" t="s">
        <v>1690</v>
      </c>
      <c r="R1503" s="714">
        <v>46.9</v>
      </c>
      <c r="S1503" s="714">
        <v>6200</v>
      </c>
    </row>
    <row r="1504" spans="1:19">
      <c r="A1504" s="721" t="s">
        <v>603</v>
      </c>
      <c r="B1504" s="714">
        <v>2010</v>
      </c>
      <c r="C1504" s="714" t="s">
        <v>1689</v>
      </c>
      <c r="F1504" s="714" t="s">
        <v>705</v>
      </c>
      <c r="G1504" s="716" t="s">
        <v>1672</v>
      </c>
      <c r="H1504" s="731" t="s">
        <v>1481</v>
      </c>
      <c r="I1504" s="716" t="s">
        <v>402</v>
      </c>
      <c r="J1504" s="717">
        <v>1</v>
      </c>
      <c r="K1504" s="718">
        <v>3.2</v>
      </c>
      <c r="L1504" s="718">
        <v>8.92</v>
      </c>
      <c r="M1504" s="726">
        <f t="shared" si="46"/>
        <v>0.35874439461883412</v>
      </c>
      <c r="N1504" s="727">
        <f t="shared" si="47"/>
        <v>0.35874439461883412</v>
      </c>
      <c r="O1504" s="714" t="s">
        <v>499</v>
      </c>
      <c r="P1504" s="721" t="s">
        <v>1537</v>
      </c>
      <c r="Q1504" s="714" t="s">
        <v>1690</v>
      </c>
      <c r="R1504" s="714">
        <v>46.9</v>
      </c>
      <c r="S1504" s="714">
        <v>6200</v>
      </c>
    </row>
    <row r="1505" spans="1:19">
      <c r="A1505" s="714" t="s">
        <v>1705</v>
      </c>
      <c r="B1505" s="714">
        <v>2010</v>
      </c>
      <c r="C1505" s="714" t="s">
        <v>1689</v>
      </c>
      <c r="F1505" s="714" t="s">
        <v>705</v>
      </c>
      <c r="G1505" s="716" t="s">
        <v>1706</v>
      </c>
      <c r="H1505" s="716" t="s">
        <v>1707</v>
      </c>
      <c r="I1505" s="716" t="s">
        <v>1484</v>
      </c>
      <c r="J1505" s="717">
        <v>1</v>
      </c>
      <c r="K1505" s="718">
        <v>17.95</v>
      </c>
      <c r="L1505" s="718">
        <v>8.92</v>
      </c>
      <c r="M1505" s="726">
        <f t="shared" si="46"/>
        <v>2.0123318385650224</v>
      </c>
      <c r="N1505" s="727">
        <f t="shared" si="47"/>
        <v>2.0123318385650224</v>
      </c>
      <c r="O1505" s="714" t="s">
        <v>499</v>
      </c>
      <c r="Q1505" s="714" t="s">
        <v>1690</v>
      </c>
      <c r="R1505" s="714">
        <v>46.9</v>
      </c>
      <c r="S1505" s="714">
        <v>6200</v>
      </c>
    </row>
    <row r="1506" spans="1:19">
      <c r="A1506" s="714" t="s">
        <v>1705</v>
      </c>
      <c r="B1506" s="714">
        <v>2010</v>
      </c>
      <c r="C1506" s="714" t="s">
        <v>1689</v>
      </c>
      <c r="F1506" s="714" t="s">
        <v>705</v>
      </c>
      <c r="G1506" s="716" t="s">
        <v>1706</v>
      </c>
      <c r="H1506" s="716" t="s">
        <v>1707</v>
      </c>
      <c r="I1506" s="716" t="s">
        <v>402</v>
      </c>
      <c r="J1506" s="717">
        <v>1</v>
      </c>
      <c r="K1506" s="718">
        <v>32.6</v>
      </c>
      <c r="L1506" s="718">
        <v>8.92</v>
      </c>
      <c r="M1506" s="726">
        <f t="shared" si="46"/>
        <v>3.6547085201793723</v>
      </c>
      <c r="N1506" s="727">
        <f t="shared" si="47"/>
        <v>3.6547085201793723</v>
      </c>
      <c r="O1506" s="714" t="s">
        <v>499</v>
      </c>
      <c r="Q1506" s="714" t="s">
        <v>1690</v>
      </c>
      <c r="R1506" s="714">
        <v>46.9</v>
      </c>
      <c r="S1506" s="714">
        <v>6200</v>
      </c>
    </row>
    <row r="1507" spans="1:19">
      <c r="A1507" s="721" t="s">
        <v>616</v>
      </c>
      <c r="B1507" s="714">
        <v>2010</v>
      </c>
      <c r="C1507" s="714" t="s">
        <v>1689</v>
      </c>
      <c r="F1507" s="714" t="s">
        <v>705</v>
      </c>
      <c r="G1507" s="716" t="s">
        <v>1672</v>
      </c>
      <c r="H1507" s="716" t="s">
        <v>1513</v>
      </c>
      <c r="I1507" s="716" t="s">
        <v>1484</v>
      </c>
      <c r="J1507" s="717">
        <v>1</v>
      </c>
      <c r="K1507" s="718">
        <v>0.49</v>
      </c>
      <c r="L1507" s="718">
        <v>8.92</v>
      </c>
      <c r="M1507" s="726">
        <f t="shared" si="46"/>
        <v>5.4932735426008968E-2</v>
      </c>
      <c r="N1507" s="727">
        <f t="shared" si="47"/>
        <v>5.4932735426008968E-2</v>
      </c>
      <c r="O1507" s="714" t="s">
        <v>499</v>
      </c>
      <c r="P1507" s="721" t="s">
        <v>1551</v>
      </c>
      <c r="Q1507" s="714" t="s">
        <v>1690</v>
      </c>
      <c r="R1507" s="714">
        <v>46.9</v>
      </c>
      <c r="S1507" s="714">
        <v>6200</v>
      </c>
    </row>
    <row r="1508" spans="1:19">
      <c r="A1508" s="721" t="s">
        <v>616</v>
      </c>
      <c r="B1508" s="714">
        <v>2010</v>
      </c>
      <c r="C1508" s="714" t="s">
        <v>1689</v>
      </c>
      <c r="F1508" s="714" t="s">
        <v>705</v>
      </c>
      <c r="G1508" s="716" t="s">
        <v>1672</v>
      </c>
      <c r="H1508" s="716" t="s">
        <v>1513</v>
      </c>
      <c r="I1508" s="716" t="s">
        <v>402</v>
      </c>
      <c r="J1508" s="717">
        <v>1</v>
      </c>
      <c r="K1508" s="718">
        <v>1.1299999999999999</v>
      </c>
      <c r="L1508" s="718">
        <v>8.92</v>
      </c>
      <c r="M1508" s="726">
        <f t="shared" si="46"/>
        <v>0.12668161434977576</v>
      </c>
      <c r="N1508" s="727">
        <f t="shared" si="47"/>
        <v>0.12668161434977576</v>
      </c>
      <c r="O1508" s="714" t="s">
        <v>499</v>
      </c>
      <c r="P1508" s="721" t="s">
        <v>1551</v>
      </c>
      <c r="Q1508" s="714" t="s">
        <v>1690</v>
      </c>
      <c r="R1508" s="714">
        <v>46.9</v>
      </c>
      <c r="S1508" s="714">
        <v>6200</v>
      </c>
    </row>
    <row r="1509" spans="1:19">
      <c r="A1509" s="714" t="s">
        <v>1708</v>
      </c>
      <c r="B1509" s="714">
        <v>2010</v>
      </c>
      <c r="C1509" s="714" t="s">
        <v>1689</v>
      </c>
      <c r="F1509" s="714" t="s">
        <v>705</v>
      </c>
      <c r="G1509" s="716" t="s">
        <v>1672</v>
      </c>
      <c r="H1509" s="716" t="s">
        <v>1588</v>
      </c>
      <c r="I1509" s="716" t="s">
        <v>1484</v>
      </c>
      <c r="J1509" s="717">
        <v>1</v>
      </c>
      <c r="K1509" s="718">
        <v>0.51</v>
      </c>
      <c r="L1509" s="718">
        <v>8.92</v>
      </c>
      <c r="M1509" s="726">
        <f t="shared" si="46"/>
        <v>5.717488789237668E-2</v>
      </c>
      <c r="N1509" s="727">
        <f t="shared" si="47"/>
        <v>5.717488789237668E-2</v>
      </c>
      <c r="O1509" s="714" t="s">
        <v>499</v>
      </c>
      <c r="P1509" s="714" t="s">
        <v>1687</v>
      </c>
      <c r="Q1509" s="714" t="s">
        <v>1690</v>
      </c>
      <c r="R1509" s="714">
        <v>46.9</v>
      </c>
      <c r="S1509" s="714">
        <v>6200</v>
      </c>
    </row>
    <row r="1510" spans="1:19">
      <c r="A1510" s="714" t="s">
        <v>1708</v>
      </c>
      <c r="B1510" s="714">
        <v>2010</v>
      </c>
      <c r="C1510" s="714" t="s">
        <v>1689</v>
      </c>
      <c r="F1510" s="714" t="s">
        <v>705</v>
      </c>
      <c r="G1510" s="716" t="s">
        <v>1672</v>
      </c>
      <c r="H1510" s="716" t="s">
        <v>1588</v>
      </c>
      <c r="I1510" s="716" t="s">
        <v>402</v>
      </c>
      <c r="J1510" s="717">
        <v>1</v>
      </c>
      <c r="K1510" s="718">
        <v>1.28</v>
      </c>
      <c r="L1510" s="718">
        <v>8.92</v>
      </c>
      <c r="M1510" s="726">
        <f t="shared" si="46"/>
        <v>0.14349775784753363</v>
      </c>
      <c r="N1510" s="727">
        <f t="shared" si="47"/>
        <v>0.14349775784753363</v>
      </c>
      <c r="O1510" s="714" t="s">
        <v>499</v>
      </c>
      <c r="P1510" s="714" t="s">
        <v>1687</v>
      </c>
      <c r="Q1510" s="714" t="s">
        <v>1690</v>
      </c>
      <c r="R1510" s="714">
        <v>46.9</v>
      </c>
      <c r="S1510" s="714">
        <v>6200</v>
      </c>
    </row>
    <row r="1511" spans="1:19">
      <c r="A1511" s="714" t="s">
        <v>1709</v>
      </c>
      <c r="B1511" s="714">
        <v>2010</v>
      </c>
      <c r="C1511" s="714" t="s">
        <v>1689</v>
      </c>
      <c r="F1511" s="714" t="s">
        <v>705</v>
      </c>
      <c r="G1511" s="716" t="s">
        <v>1672</v>
      </c>
      <c r="H1511" s="716" t="s">
        <v>1710</v>
      </c>
      <c r="I1511" s="716" t="s">
        <v>1484</v>
      </c>
      <c r="J1511" s="717">
        <v>1</v>
      </c>
      <c r="K1511" s="718">
        <v>0.15</v>
      </c>
      <c r="L1511" s="718">
        <v>8.92</v>
      </c>
      <c r="M1511" s="726">
        <f t="shared" si="46"/>
        <v>1.6816143497757848E-2</v>
      </c>
      <c r="N1511" s="727">
        <f t="shared" si="47"/>
        <v>1.6816143497757848E-2</v>
      </c>
      <c r="O1511" s="714" t="s">
        <v>499</v>
      </c>
      <c r="Q1511" s="714" t="s">
        <v>1690</v>
      </c>
      <c r="R1511" s="714">
        <v>46.9</v>
      </c>
      <c r="S1511" s="714">
        <v>6200</v>
      </c>
    </row>
    <row r="1512" spans="1:19">
      <c r="A1512" s="714" t="s">
        <v>1709</v>
      </c>
      <c r="B1512" s="714">
        <v>2010</v>
      </c>
      <c r="C1512" s="714" t="s">
        <v>1689</v>
      </c>
      <c r="F1512" s="714" t="s">
        <v>705</v>
      </c>
      <c r="G1512" s="716" t="s">
        <v>1672</v>
      </c>
      <c r="H1512" s="716" t="s">
        <v>1710</v>
      </c>
      <c r="I1512" s="716" t="s">
        <v>402</v>
      </c>
      <c r="J1512" s="717">
        <v>1</v>
      </c>
      <c r="K1512" s="718">
        <v>0.56000000000000005</v>
      </c>
      <c r="L1512" s="718">
        <v>8.92</v>
      </c>
      <c r="M1512" s="726">
        <f t="shared" si="46"/>
        <v>6.2780269058295965E-2</v>
      </c>
      <c r="N1512" s="727">
        <f t="shared" si="47"/>
        <v>6.2780269058295965E-2</v>
      </c>
      <c r="O1512" s="714" t="s">
        <v>499</v>
      </c>
      <c r="Q1512" s="714" t="s">
        <v>1690</v>
      </c>
      <c r="R1512" s="714">
        <v>46.9</v>
      </c>
      <c r="S1512" s="714">
        <v>6200</v>
      </c>
    </row>
    <row r="1513" spans="1:19">
      <c r="A1513" s="714" t="s">
        <v>1711</v>
      </c>
      <c r="B1513" s="714">
        <v>2010</v>
      </c>
      <c r="C1513" s="714" t="s">
        <v>1689</v>
      </c>
      <c r="F1513" s="714" t="s">
        <v>705</v>
      </c>
      <c r="G1513" s="716" t="s">
        <v>1672</v>
      </c>
      <c r="H1513" s="716" t="s">
        <v>1511</v>
      </c>
      <c r="I1513" s="716" t="s">
        <v>1484</v>
      </c>
      <c r="J1513" s="717">
        <v>1</v>
      </c>
      <c r="K1513" s="718">
        <v>0.36</v>
      </c>
      <c r="L1513" s="718">
        <v>8.92</v>
      </c>
      <c r="M1513" s="726">
        <f t="shared" si="46"/>
        <v>4.0358744394618833E-2</v>
      </c>
      <c r="N1513" s="727">
        <f t="shared" si="47"/>
        <v>4.0358744394618833E-2</v>
      </c>
      <c r="O1513" s="714" t="s">
        <v>499</v>
      </c>
      <c r="P1513" s="721" t="s">
        <v>1514</v>
      </c>
      <c r="Q1513" s="714" t="s">
        <v>1690</v>
      </c>
      <c r="R1513" s="714">
        <v>46.9</v>
      </c>
      <c r="S1513" s="714">
        <v>6200</v>
      </c>
    </row>
    <row r="1514" spans="1:19">
      <c r="A1514" s="714" t="s">
        <v>1712</v>
      </c>
      <c r="B1514" s="714">
        <v>2010</v>
      </c>
      <c r="C1514" s="714" t="s">
        <v>1689</v>
      </c>
      <c r="F1514" s="714" t="s">
        <v>705</v>
      </c>
      <c r="G1514" s="716" t="s">
        <v>1713</v>
      </c>
      <c r="H1514" s="732">
        <v>0.01</v>
      </c>
      <c r="I1514" s="716" t="s">
        <v>1484</v>
      </c>
      <c r="J1514" s="717">
        <v>1</v>
      </c>
      <c r="K1514" s="718">
        <v>5.6</v>
      </c>
      <c r="L1514" s="718">
        <v>8.92</v>
      </c>
      <c r="M1514" s="726">
        <f t="shared" si="46"/>
        <v>0.62780269058295957</v>
      </c>
      <c r="N1514" s="727">
        <f t="shared" si="47"/>
        <v>0.62780269058295957</v>
      </c>
      <c r="O1514" s="714" t="s">
        <v>499</v>
      </c>
      <c r="Q1514" s="714" t="s">
        <v>1690</v>
      </c>
      <c r="R1514" s="714">
        <v>46.9</v>
      </c>
      <c r="S1514" s="714">
        <v>6200</v>
      </c>
    </row>
    <row r="1515" spans="1:19">
      <c r="A1515" s="714" t="s">
        <v>1712</v>
      </c>
      <c r="B1515" s="714">
        <v>2010</v>
      </c>
      <c r="C1515" s="714" t="s">
        <v>1689</v>
      </c>
      <c r="F1515" s="714" t="s">
        <v>705</v>
      </c>
      <c r="G1515" s="716" t="s">
        <v>1713</v>
      </c>
      <c r="H1515" s="732">
        <v>0.01</v>
      </c>
      <c r="I1515" s="716" t="s">
        <v>402</v>
      </c>
      <c r="J1515" s="717">
        <v>1</v>
      </c>
      <c r="K1515" s="718">
        <f>7.64*2</f>
        <v>15.28</v>
      </c>
      <c r="L1515" s="718">
        <v>8.92</v>
      </c>
      <c r="M1515" s="726">
        <f t="shared" si="46"/>
        <v>1.7130044843049326</v>
      </c>
      <c r="N1515" s="727">
        <f t="shared" si="47"/>
        <v>1.7130044843049326</v>
      </c>
      <c r="O1515" s="714" t="s">
        <v>499</v>
      </c>
      <c r="Q1515" s="714" t="s">
        <v>1690</v>
      </c>
      <c r="R1515" s="714">
        <v>46.9</v>
      </c>
      <c r="S1515" s="714">
        <v>6200</v>
      </c>
    </row>
    <row r="1516" spans="1:19">
      <c r="A1516" s="714" t="s">
        <v>1714</v>
      </c>
      <c r="B1516" s="714">
        <v>2010</v>
      </c>
      <c r="C1516" s="714" t="s">
        <v>1689</v>
      </c>
      <c r="F1516" s="714" t="s">
        <v>705</v>
      </c>
      <c r="G1516" s="716" t="s">
        <v>1672</v>
      </c>
      <c r="H1516" s="716" t="s">
        <v>1692</v>
      </c>
      <c r="I1516" s="716" t="s">
        <v>1484</v>
      </c>
      <c r="J1516" s="717">
        <v>1</v>
      </c>
      <c r="K1516" s="718">
        <v>0.26</v>
      </c>
      <c r="L1516" s="718">
        <v>8.92</v>
      </c>
      <c r="M1516" s="726">
        <f t="shared" si="46"/>
        <v>2.914798206278027E-2</v>
      </c>
      <c r="N1516" s="727">
        <f t="shared" si="47"/>
        <v>2.914798206278027E-2</v>
      </c>
      <c r="O1516" s="714" t="s">
        <v>499</v>
      </c>
      <c r="Q1516" s="714" t="s">
        <v>1690</v>
      </c>
      <c r="R1516" s="714">
        <v>46.9</v>
      </c>
      <c r="S1516" s="714">
        <v>6200</v>
      </c>
    </row>
    <row r="1517" spans="1:19">
      <c r="A1517" s="714" t="s">
        <v>1715</v>
      </c>
      <c r="B1517" s="714">
        <v>2010</v>
      </c>
      <c r="C1517" s="714" t="s">
        <v>1689</v>
      </c>
      <c r="F1517" s="714" t="s">
        <v>705</v>
      </c>
      <c r="G1517" s="716" t="s">
        <v>1672</v>
      </c>
      <c r="H1517" s="716" t="s">
        <v>1608</v>
      </c>
      <c r="I1517" s="716" t="s">
        <v>1484</v>
      </c>
      <c r="J1517" s="717">
        <v>1</v>
      </c>
      <c r="K1517" s="718">
        <v>0.19</v>
      </c>
      <c r="L1517" s="718">
        <v>8.92</v>
      </c>
      <c r="M1517" s="726">
        <f t="shared" si="46"/>
        <v>2.1300448430493273E-2</v>
      </c>
      <c r="N1517" s="727">
        <f t="shared" si="47"/>
        <v>2.1300448430493273E-2</v>
      </c>
      <c r="O1517" s="714" t="s">
        <v>499</v>
      </c>
      <c r="Q1517" s="714" t="s">
        <v>1690</v>
      </c>
      <c r="R1517" s="714">
        <v>46.9</v>
      </c>
      <c r="S1517" s="714">
        <v>6200</v>
      </c>
    </row>
    <row r="1518" spans="1:19">
      <c r="A1518" s="714" t="s">
        <v>1715</v>
      </c>
      <c r="B1518" s="714">
        <v>2010</v>
      </c>
      <c r="C1518" s="714" t="s">
        <v>1689</v>
      </c>
      <c r="F1518" s="714" t="s">
        <v>705</v>
      </c>
      <c r="G1518" s="716" t="s">
        <v>1672</v>
      </c>
      <c r="H1518" s="716" t="s">
        <v>1608</v>
      </c>
      <c r="I1518" s="716" t="s">
        <v>402</v>
      </c>
      <c r="J1518" s="717">
        <v>1</v>
      </c>
      <c r="K1518" s="718">
        <v>0.61</v>
      </c>
      <c r="L1518" s="718">
        <v>8.92</v>
      </c>
      <c r="M1518" s="726">
        <f t="shared" si="46"/>
        <v>6.838565022421525E-2</v>
      </c>
      <c r="N1518" s="727">
        <f t="shared" si="47"/>
        <v>6.838565022421525E-2</v>
      </c>
      <c r="O1518" s="714" t="s">
        <v>499</v>
      </c>
      <c r="Q1518" s="714" t="s">
        <v>1690</v>
      </c>
      <c r="R1518" s="714">
        <v>46.9</v>
      </c>
      <c r="S1518" s="714">
        <v>6200</v>
      </c>
    </row>
    <row r="1519" spans="1:19">
      <c r="A1519" s="714" t="s">
        <v>680</v>
      </c>
      <c r="B1519" s="714">
        <v>2010</v>
      </c>
      <c r="C1519" s="714" t="s">
        <v>1689</v>
      </c>
      <c r="F1519" s="714" t="s">
        <v>705</v>
      </c>
      <c r="G1519" s="716" t="s">
        <v>1716</v>
      </c>
      <c r="H1519" s="716" t="s">
        <v>1717</v>
      </c>
      <c r="I1519" s="716" t="s">
        <v>1484</v>
      </c>
      <c r="J1519" s="717">
        <v>1</v>
      </c>
      <c r="K1519" s="718">
        <v>10.8</v>
      </c>
      <c r="L1519" s="718">
        <v>8.92</v>
      </c>
      <c r="M1519" s="726">
        <f t="shared" si="46"/>
        <v>1.2107623318385652</v>
      </c>
      <c r="N1519" s="727">
        <f t="shared" si="47"/>
        <v>1.2107623318385652</v>
      </c>
      <c r="O1519" s="714" t="s">
        <v>499</v>
      </c>
      <c r="Q1519" s="714" t="s">
        <v>1690</v>
      </c>
      <c r="R1519" s="714">
        <v>46.9</v>
      </c>
      <c r="S1519" s="714">
        <v>6200</v>
      </c>
    </row>
    <row r="1520" spans="1:19">
      <c r="A1520" s="714" t="s">
        <v>680</v>
      </c>
      <c r="B1520" s="714">
        <v>2010</v>
      </c>
      <c r="C1520" s="714" t="s">
        <v>1689</v>
      </c>
      <c r="F1520" s="714" t="s">
        <v>705</v>
      </c>
      <c r="G1520" s="716" t="s">
        <v>1718</v>
      </c>
      <c r="H1520" s="716" t="s">
        <v>1717</v>
      </c>
      <c r="I1520" s="716" t="s">
        <v>402</v>
      </c>
      <c r="J1520" s="717">
        <v>1</v>
      </c>
      <c r="K1520" s="718">
        <v>25.46</v>
      </c>
      <c r="L1520" s="718">
        <v>8.92</v>
      </c>
      <c r="M1520" s="726">
        <f t="shared" si="46"/>
        <v>2.8542600896860986</v>
      </c>
      <c r="N1520" s="727">
        <f t="shared" si="47"/>
        <v>2.8542600896860986</v>
      </c>
      <c r="O1520" s="714" t="s">
        <v>499</v>
      </c>
      <c r="Q1520" s="714" t="s">
        <v>1690</v>
      </c>
      <c r="R1520" s="714">
        <v>46.9</v>
      </c>
      <c r="S1520" s="714">
        <v>6200</v>
      </c>
    </row>
    <row r="1521" spans="1:19">
      <c r="A1521" s="714" t="s">
        <v>680</v>
      </c>
      <c r="B1521" s="714">
        <v>2010</v>
      </c>
      <c r="C1521" s="714" t="s">
        <v>1689</v>
      </c>
      <c r="F1521" s="714" t="s">
        <v>705</v>
      </c>
      <c r="G1521" s="716" t="s">
        <v>1672</v>
      </c>
      <c r="H1521" s="716" t="s">
        <v>1546</v>
      </c>
      <c r="I1521" s="716" t="s">
        <v>1484</v>
      </c>
      <c r="J1521" s="717">
        <v>1</v>
      </c>
      <c r="K1521" s="718">
        <v>0.55000000000000004</v>
      </c>
      <c r="L1521" s="718">
        <v>8.92</v>
      </c>
      <c r="M1521" s="726">
        <f t="shared" si="46"/>
        <v>6.1659192825112112E-2</v>
      </c>
      <c r="N1521" s="727">
        <f t="shared" si="47"/>
        <v>6.1659192825112112E-2</v>
      </c>
      <c r="O1521" s="714" t="s">
        <v>499</v>
      </c>
      <c r="Q1521" s="714" t="s">
        <v>1690</v>
      </c>
      <c r="R1521" s="714">
        <v>46.9</v>
      </c>
      <c r="S1521" s="714">
        <v>6200</v>
      </c>
    </row>
    <row r="1522" spans="1:19">
      <c r="A1522" s="714" t="s">
        <v>680</v>
      </c>
      <c r="B1522" s="714">
        <v>2010</v>
      </c>
      <c r="C1522" s="714" t="s">
        <v>1689</v>
      </c>
      <c r="F1522" s="714" t="s">
        <v>705</v>
      </c>
      <c r="G1522" s="716" t="s">
        <v>1672</v>
      </c>
      <c r="H1522" s="716" t="s">
        <v>1546</v>
      </c>
      <c r="I1522" s="716" t="s">
        <v>402</v>
      </c>
      <c r="J1522" s="717">
        <v>1</v>
      </c>
      <c r="K1522" s="718">
        <v>2.42</v>
      </c>
      <c r="L1522" s="718">
        <v>8.92</v>
      </c>
      <c r="M1522" s="726">
        <f t="shared" si="46"/>
        <v>0.27130044843049328</v>
      </c>
      <c r="N1522" s="727">
        <f t="shared" si="47"/>
        <v>0.27130044843049328</v>
      </c>
      <c r="O1522" s="714" t="s">
        <v>499</v>
      </c>
      <c r="Q1522" s="714" t="s">
        <v>1690</v>
      </c>
      <c r="R1522" s="714">
        <v>46.9</v>
      </c>
      <c r="S1522" s="714">
        <v>6200</v>
      </c>
    </row>
    <row r="1523" spans="1:19">
      <c r="A1523" s="714" t="s">
        <v>663</v>
      </c>
      <c r="B1523" s="714">
        <v>2010</v>
      </c>
      <c r="C1523" s="714" t="s">
        <v>1689</v>
      </c>
      <c r="F1523" s="714" t="s">
        <v>705</v>
      </c>
      <c r="G1523" s="716" t="s">
        <v>1672</v>
      </c>
      <c r="H1523" s="716" t="s">
        <v>1719</v>
      </c>
      <c r="I1523" s="716" t="s">
        <v>1484</v>
      </c>
      <c r="J1523" s="717">
        <v>1</v>
      </c>
      <c r="K1523" s="718">
        <v>0.34</v>
      </c>
      <c r="L1523" s="718">
        <v>8.92</v>
      </c>
      <c r="M1523" s="726">
        <f t="shared" si="46"/>
        <v>3.8116591928251127E-2</v>
      </c>
      <c r="N1523" s="727">
        <f t="shared" si="47"/>
        <v>3.8116591928251127E-2</v>
      </c>
      <c r="O1523" s="714" t="s">
        <v>499</v>
      </c>
      <c r="Q1523" s="714" t="s">
        <v>1690</v>
      </c>
      <c r="R1523" s="714">
        <v>46.9</v>
      </c>
      <c r="S1523" s="714">
        <v>6200</v>
      </c>
    </row>
    <row r="1524" spans="1:19">
      <c r="A1524" s="714" t="s">
        <v>663</v>
      </c>
      <c r="B1524" s="714">
        <v>2010</v>
      </c>
      <c r="C1524" s="714" t="s">
        <v>1689</v>
      </c>
      <c r="F1524" s="714" t="s">
        <v>705</v>
      </c>
      <c r="G1524" s="716" t="s">
        <v>1672</v>
      </c>
      <c r="H1524" s="716" t="s">
        <v>1719</v>
      </c>
      <c r="I1524" s="716" t="s">
        <v>402</v>
      </c>
      <c r="J1524" s="717">
        <v>1</v>
      </c>
      <c r="K1524" s="718">
        <v>0.73</v>
      </c>
      <c r="L1524" s="718">
        <v>8.92</v>
      </c>
      <c r="M1524" s="726">
        <f t="shared" si="46"/>
        <v>8.1838565022421525E-2</v>
      </c>
      <c r="N1524" s="727">
        <f t="shared" si="47"/>
        <v>8.1838565022421525E-2</v>
      </c>
      <c r="O1524" s="714" t="s">
        <v>499</v>
      </c>
      <c r="Q1524" s="714" t="s">
        <v>1690</v>
      </c>
      <c r="R1524" s="714">
        <v>46.9</v>
      </c>
      <c r="S1524" s="714">
        <v>6200</v>
      </c>
    </row>
    <row r="1525" spans="1:19">
      <c r="A1525" s="714" t="s">
        <v>1720</v>
      </c>
      <c r="B1525" s="714">
        <v>2010</v>
      </c>
      <c r="C1525" s="714" t="s">
        <v>1689</v>
      </c>
      <c r="F1525" s="714" t="s">
        <v>705</v>
      </c>
      <c r="G1525" s="716" t="s">
        <v>1672</v>
      </c>
      <c r="H1525" s="716" t="s">
        <v>1481</v>
      </c>
      <c r="I1525" s="716" t="s">
        <v>1484</v>
      </c>
      <c r="J1525" s="717">
        <v>1</v>
      </c>
      <c r="K1525" s="718">
        <v>0.3</v>
      </c>
      <c r="L1525" s="718">
        <v>8.92</v>
      </c>
      <c r="M1525" s="726">
        <f t="shared" si="46"/>
        <v>3.3632286995515695E-2</v>
      </c>
      <c r="N1525" s="727">
        <f t="shared" si="47"/>
        <v>3.3632286995515695E-2</v>
      </c>
      <c r="O1525" s="714" t="s">
        <v>499</v>
      </c>
      <c r="Q1525" s="714" t="s">
        <v>1690</v>
      </c>
      <c r="R1525" s="714">
        <v>46.9</v>
      </c>
      <c r="S1525" s="714">
        <v>6200</v>
      </c>
    </row>
    <row r="1526" spans="1:19">
      <c r="A1526" s="714" t="s">
        <v>1721</v>
      </c>
      <c r="B1526" s="714">
        <v>2010</v>
      </c>
      <c r="C1526" s="714" t="s">
        <v>1689</v>
      </c>
      <c r="F1526" s="714" t="s">
        <v>705</v>
      </c>
      <c r="G1526" s="716" t="s">
        <v>1672</v>
      </c>
      <c r="H1526" s="716" t="s">
        <v>1722</v>
      </c>
      <c r="I1526" s="716" t="s">
        <v>1484</v>
      </c>
      <c r="J1526" s="717">
        <v>1</v>
      </c>
      <c r="K1526" s="718">
        <v>1.1599999999999999</v>
      </c>
      <c r="L1526" s="718">
        <v>8.92</v>
      </c>
      <c r="M1526" s="726">
        <f t="shared" si="46"/>
        <v>0.13004484304932734</v>
      </c>
      <c r="N1526" s="727">
        <f t="shared" si="47"/>
        <v>0.13004484304932734</v>
      </c>
      <c r="O1526" s="714" t="s">
        <v>499</v>
      </c>
      <c r="Q1526" s="714" t="s">
        <v>1690</v>
      </c>
      <c r="R1526" s="714">
        <v>46.9</v>
      </c>
      <c r="S1526" s="714">
        <v>6200</v>
      </c>
    </row>
    <row r="1527" spans="1:19">
      <c r="A1527" s="714" t="s">
        <v>1721</v>
      </c>
      <c r="B1527" s="714">
        <v>2010</v>
      </c>
      <c r="C1527" s="714" t="s">
        <v>1689</v>
      </c>
      <c r="F1527" s="714" t="s">
        <v>705</v>
      </c>
      <c r="G1527" s="716" t="s">
        <v>1672</v>
      </c>
      <c r="H1527" s="716" t="s">
        <v>1722</v>
      </c>
      <c r="I1527" s="716" t="s">
        <v>1484</v>
      </c>
      <c r="J1527" s="717">
        <v>1</v>
      </c>
      <c r="K1527" s="718">
        <v>1.48</v>
      </c>
      <c r="L1527" s="718">
        <v>8.92</v>
      </c>
      <c r="M1527" s="726">
        <f t="shared" si="46"/>
        <v>0.16591928251121077</v>
      </c>
      <c r="N1527" s="727">
        <f t="shared" si="47"/>
        <v>0.16591928251121077</v>
      </c>
      <c r="O1527" s="714" t="s">
        <v>499</v>
      </c>
      <c r="Q1527" s="714" t="s">
        <v>1690</v>
      </c>
      <c r="R1527" s="714">
        <v>46.9</v>
      </c>
      <c r="S1527" s="714">
        <v>6200</v>
      </c>
    </row>
    <row r="1528" spans="1:19">
      <c r="A1528" s="714" t="s">
        <v>1723</v>
      </c>
      <c r="B1528" s="714">
        <v>2010</v>
      </c>
      <c r="C1528" s="714" t="s">
        <v>1689</v>
      </c>
      <c r="F1528" s="714" t="s">
        <v>705</v>
      </c>
      <c r="G1528" s="716" t="s">
        <v>1724</v>
      </c>
      <c r="H1528" s="716" t="s">
        <v>1579</v>
      </c>
      <c r="I1528" s="716" t="s">
        <v>1484</v>
      </c>
      <c r="J1528" s="717">
        <v>1</v>
      </c>
      <c r="K1528" s="718">
        <v>0.19</v>
      </c>
      <c r="L1528" s="718">
        <v>8.92</v>
      </c>
      <c r="M1528" s="726">
        <f t="shared" si="46"/>
        <v>2.1300448430493273E-2</v>
      </c>
      <c r="N1528" s="727">
        <f t="shared" si="47"/>
        <v>2.1300448430493273E-2</v>
      </c>
      <c r="O1528" s="714" t="s">
        <v>499</v>
      </c>
      <c r="Q1528" s="714" t="s">
        <v>1690</v>
      </c>
      <c r="R1528" s="714">
        <v>46.9</v>
      </c>
      <c r="S1528" s="714">
        <v>6200</v>
      </c>
    </row>
    <row r="1529" spans="1:19">
      <c r="A1529" s="714" t="s">
        <v>1723</v>
      </c>
      <c r="B1529" s="714">
        <v>2010</v>
      </c>
      <c r="C1529" s="714" t="s">
        <v>1689</v>
      </c>
      <c r="F1529" s="714" t="s">
        <v>705</v>
      </c>
      <c r="G1529" s="716" t="s">
        <v>1724</v>
      </c>
      <c r="H1529" s="716" t="s">
        <v>1579</v>
      </c>
      <c r="I1529" s="716" t="s">
        <v>402</v>
      </c>
      <c r="J1529" s="717">
        <v>1</v>
      </c>
      <c r="K1529" s="718">
        <v>0.67</v>
      </c>
      <c r="L1529" s="718">
        <v>8.92</v>
      </c>
      <c r="M1529" s="726">
        <f t="shared" si="46"/>
        <v>7.5112107623318394E-2</v>
      </c>
      <c r="N1529" s="727">
        <f t="shared" si="47"/>
        <v>7.5112107623318394E-2</v>
      </c>
      <c r="O1529" s="714" t="s">
        <v>499</v>
      </c>
      <c r="Q1529" s="714" t="s">
        <v>1690</v>
      </c>
      <c r="R1529" s="714">
        <v>46.9</v>
      </c>
      <c r="S1529" s="714">
        <v>6200</v>
      </c>
    </row>
    <row r="1530" spans="1:19">
      <c r="A1530" s="714" t="s">
        <v>1725</v>
      </c>
      <c r="B1530" s="714">
        <v>2010</v>
      </c>
      <c r="C1530" s="714" t="s">
        <v>1689</v>
      </c>
      <c r="F1530" s="714" t="s">
        <v>705</v>
      </c>
      <c r="G1530" s="716" t="s">
        <v>1672</v>
      </c>
      <c r="H1530" s="716" t="s">
        <v>1710</v>
      </c>
      <c r="I1530" s="716" t="s">
        <v>1484</v>
      </c>
      <c r="J1530" s="717">
        <v>1</v>
      </c>
      <c r="K1530" s="718">
        <v>0.21</v>
      </c>
      <c r="L1530" s="718">
        <v>8.92</v>
      </c>
      <c r="M1530" s="726">
        <f t="shared" si="46"/>
        <v>2.3542600896860985E-2</v>
      </c>
      <c r="N1530" s="727">
        <f t="shared" si="47"/>
        <v>2.3542600896860985E-2</v>
      </c>
      <c r="O1530" s="714" t="s">
        <v>499</v>
      </c>
      <c r="Q1530" s="714" t="s">
        <v>1690</v>
      </c>
      <c r="R1530" s="714">
        <v>46.9</v>
      </c>
      <c r="S1530" s="714">
        <v>6200</v>
      </c>
    </row>
    <row r="1531" spans="1:19">
      <c r="A1531" s="714" t="s">
        <v>1725</v>
      </c>
      <c r="B1531" s="714">
        <v>2010</v>
      </c>
      <c r="C1531" s="714" t="s">
        <v>1689</v>
      </c>
      <c r="F1531" s="714" t="s">
        <v>705</v>
      </c>
      <c r="G1531" s="716" t="s">
        <v>1672</v>
      </c>
      <c r="H1531" s="716" t="s">
        <v>1710</v>
      </c>
      <c r="I1531" s="716" t="s">
        <v>402</v>
      </c>
      <c r="J1531" s="717">
        <v>1</v>
      </c>
      <c r="K1531" s="718">
        <v>0.34</v>
      </c>
      <c r="L1531" s="718">
        <v>8.92</v>
      </c>
      <c r="M1531" s="726">
        <f t="shared" si="46"/>
        <v>3.8116591928251127E-2</v>
      </c>
      <c r="N1531" s="727">
        <f t="shared" si="47"/>
        <v>3.8116591928251127E-2</v>
      </c>
      <c r="O1531" s="714" t="s">
        <v>499</v>
      </c>
      <c r="Q1531" s="714" t="s">
        <v>1690</v>
      </c>
      <c r="R1531" s="714">
        <v>46.9</v>
      </c>
      <c r="S1531" s="714">
        <v>6200</v>
      </c>
    </row>
    <row r="1532" spans="1:19">
      <c r="A1532" s="721" t="s">
        <v>533</v>
      </c>
      <c r="B1532" s="714">
        <v>2010</v>
      </c>
      <c r="C1532" s="714" t="s">
        <v>1689</v>
      </c>
      <c r="F1532" s="714" t="s">
        <v>705</v>
      </c>
      <c r="G1532" s="716" t="s">
        <v>1672</v>
      </c>
      <c r="H1532" s="716" t="s">
        <v>1584</v>
      </c>
      <c r="I1532" s="716" t="s">
        <v>1484</v>
      </c>
      <c r="J1532" s="717">
        <v>1</v>
      </c>
      <c r="K1532" s="718">
        <v>0.38</v>
      </c>
      <c r="L1532" s="718">
        <v>8.92</v>
      </c>
      <c r="M1532" s="726">
        <f t="shared" si="46"/>
        <v>4.2600896860986545E-2</v>
      </c>
      <c r="N1532" s="727">
        <f t="shared" si="47"/>
        <v>4.2600896860986545E-2</v>
      </c>
      <c r="O1532" s="714" t="s">
        <v>499</v>
      </c>
      <c r="P1532" s="721" t="s">
        <v>1642</v>
      </c>
      <c r="Q1532" s="714" t="s">
        <v>1690</v>
      </c>
      <c r="R1532" s="714">
        <v>46.9</v>
      </c>
      <c r="S1532" s="714">
        <v>6200</v>
      </c>
    </row>
    <row r="1533" spans="1:19">
      <c r="A1533" s="721" t="s">
        <v>533</v>
      </c>
      <c r="B1533" s="714">
        <v>2010</v>
      </c>
      <c r="C1533" s="714" t="s">
        <v>1689</v>
      </c>
      <c r="F1533" s="714" t="s">
        <v>705</v>
      </c>
      <c r="G1533" s="716" t="s">
        <v>1672</v>
      </c>
      <c r="H1533" s="716" t="s">
        <v>1584</v>
      </c>
      <c r="I1533" s="716" t="s">
        <v>402</v>
      </c>
      <c r="J1533" s="717">
        <v>1</v>
      </c>
      <c r="K1533" s="718">
        <v>0.83</v>
      </c>
      <c r="L1533" s="718">
        <v>8.92</v>
      </c>
      <c r="M1533" s="726">
        <f t="shared" si="46"/>
        <v>9.3049327354260081E-2</v>
      </c>
      <c r="N1533" s="727">
        <f t="shared" si="47"/>
        <v>9.3049327354260081E-2</v>
      </c>
      <c r="O1533" s="714" t="s">
        <v>499</v>
      </c>
      <c r="P1533" s="721" t="s">
        <v>1642</v>
      </c>
      <c r="Q1533" s="714" t="s">
        <v>1690</v>
      </c>
      <c r="R1533" s="714">
        <v>46.9</v>
      </c>
      <c r="S1533" s="714">
        <v>6200</v>
      </c>
    </row>
    <row r="1534" spans="1:19">
      <c r="A1534" s="714" t="s">
        <v>671</v>
      </c>
      <c r="B1534" s="714">
        <v>2010</v>
      </c>
      <c r="C1534" s="714" t="s">
        <v>1689</v>
      </c>
      <c r="F1534" s="714" t="s">
        <v>705</v>
      </c>
      <c r="G1534" s="716" t="s">
        <v>1700</v>
      </c>
      <c r="H1534" s="716" t="s">
        <v>1726</v>
      </c>
      <c r="I1534" s="716" t="s">
        <v>1484</v>
      </c>
      <c r="J1534" s="717">
        <v>1</v>
      </c>
      <c r="K1534" s="718">
        <v>5.73</v>
      </c>
      <c r="L1534" s="718">
        <v>8.92</v>
      </c>
      <c r="M1534" s="726">
        <f t="shared" si="46"/>
        <v>0.6423766816143498</v>
      </c>
      <c r="N1534" s="727">
        <f t="shared" si="47"/>
        <v>0.6423766816143498</v>
      </c>
      <c r="O1534" s="714" t="s">
        <v>499</v>
      </c>
      <c r="P1534" s="721" t="s">
        <v>1521</v>
      </c>
      <c r="Q1534" s="714" t="s">
        <v>1690</v>
      </c>
      <c r="R1534" s="714">
        <v>46.9</v>
      </c>
      <c r="S1534" s="714">
        <v>6200</v>
      </c>
    </row>
    <row r="1535" spans="1:19">
      <c r="A1535" s="714" t="s">
        <v>671</v>
      </c>
      <c r="B1535" s="714">
        <v>2010</v>
      </c>
      <c r="C1535" s="714" t="s">
        <v>1689</v>
      </c>
      <c r="F1535" s="714" t="s">
        <v>705</v>
      </c>
      <c r="G1535" s="716" t="s">
        <v>1700</v>
      </c>
      <c r="H1535" s="716" t="s">
        <v>1726</v>
      </c>
      <c r="I1535" s="716" t="s">
        <v>402</v>
      </c>
      <c r="J1535" s="717">
        <v>1</v>
      </c>
      <c r="K1535" s="718">
        <v>7.91</v>
      </c>
      <c r="L1535" s="718">
        <v>8.92</v>
      </c>
      <c r="M1535" s="726">
        <f t="shared" si="46"/>
        <v>0.88677130044843056</v>
      </c>
      <c r="N1535" s="727">
        <f t="shared" si="47"/>
        <v>0.88677130044843056</v>
      </c>
      <c r="O1535" s="714" t="s">
        <v>499</v>
      </c>
      <c r="P1535" s="721" t="s">
        <v>1521</v>
      </c>
      <c r="Q1535" s="714" t="s">
        <v>1690</v>
      </c>
      <c r="R1535" s="714">
        <v>46.9</v>
      </c>
      <c r="S1535" s="714">
        <v>6200</v>
      </c>
    </row>
    <row r="1536" spans="1:19">
      <c r="A1536" s="714" t="s">
        <v>1727</v>
      </c>
      <c r="B1536" s="714">
        <v>2010</v>
      </c>
      <c r="C1536" s="714" t="s">
        <v>1689</v>
      </c>
      <c r="F1536" s="714" t="s">
        <v>705</v>
      </c>
      <c r="G1536" s="716" t="s">
        <v>1672</v>
      </c>
      <c r="H1536" s="716" t="s">
        <v>1728</v>
      </c>
      <c r="I1536" s="716" t="s">
        <v>1484</v>
      </c>
      <c r="J1536" s="717">
        <v>1</v>
      </c>
      <c r="K1536" s="718">
        <v>1.07</v>
      </c>
      <c r="L1536" s="718">
        <v>8.92</v>
      </c>
      <c r="M1536" s="726">
        <f t="shared" si="46"/>
        <v>0.11995515695067266</v>
      </c>
      <c r="N1536" s="727">
        <f t="shared" si="47"/>
        <v>0.11995515695067266</v>
      </c>
      <c r="O1536" s="714" t="s">
        <v>499</v>
      </c>
      <c r="Q1536" s="714" t="s">
        <v>1690</v>
      </c>
      <c r="R1536" s="714">
        <v>46.9</v>
      </c>
      <c r="S1536" s="714">
        <v>6200</v>
      </c>
    </row>
    <row r="1537" spans="1:19">
      <c r="A1537" s="714" t="s">
        <v>1727</v>
      </c>
      <c r="B1537" s="714">
        <v>2010</v>
      </c>
      <c r="C1537" s="714" t="s">
        <v>1689</v>
      </c>
      <c r="F1537" s="714" t="s">
        <v>705</v>
      </c>
      <c r="G1537" s="716" t="s">
        <v>1672</v>
      </c>
      <c r="H1537" s="716" t="s">
        <v>1728</v>
      </c>
      <c r="I1537" s="716" t="s">
        <v>402</v>
      </c>
      <c r="J1537" s="717">
        <v>1</v>
      </c>
      <c r="K1537" s="718">
        <v>1.4</v>
      </c>
      <c r="L1537" s="718">
        <v>8.92</v>
      </c>
      <c r="M1537" s="726">
        <f t="shared" si="46"/>
        <v>0.15695067264573989</v>
      </c>
      <c r="N1537" s="727">
        <f t="shared" si="47"/>
        <v>0.15695067264573989</v>
      </c>
      <c r="O1537" s="714" t="s">
        <v>499</v>
      </c>
      <c r="Q1537" s="714" t="s">
        <v>1690</v>
      </c>
      <c r="R1537" s="714">
        <v>46.9</v>
      </c>
      <c r="S1537" s="714">
        <v>6200</v>
      </c>
    </row>
    <row r="1538" spans="1:19">
      <c r="A1538" s="721" t="s">
        <v>1479</v>
      </c>
      <c r="B1538" s="714">
        <v>2010</v>
      </c>
      <c r="C1538" s="714" t="s">
        <v>1689</v>
      </c>
      <c r="F1538" s="714" t="s">
        <v>705</v>
      </c>
      <c r="G1538" s="716" t="s">
        <v>1672</v>
      </c>
      <c r="H1538" s="716" t="s">
        <v>1481</v>
      </c>
      <c r="I1538" s="716" t="s">
        <v>1484</v>
      </c>
      <c r="J1538" s="717">
        <v>1</v>
      </c>
      <c r="K1538" s="718">
        <v>0.06</v>
      </c>
      <c r="L1538" s="718">
        <v>8.92</v>
      </c>
      <c r="M1538" s="726">
        <f t="shared" si="46"/>
        <v>6.7264573991031385E-3</v>
      </c>
      <c r="N1538" s="727">
        <f t="shared" si="47"/>
        <v>6.7264573991031385E-3</v>
      </c>
      <c r="O1538" s="714" t="s">
        <v>499</v>
      </c>
      <c r="P1538" s="721" t="s">
        <v>1482</v>
      </c>
      <c r="Q1538" s="714" t="s">
        <v>1694</v>
      </c>
      <c r="R1538" s="714">
        <v>46.9</v>
      </c>
      <c r="S1538" s="714">
        <v>6200</v>
      </c>
    </row>
    <row r="1539" spans="1:19">
      <c r="A1539" s="721" t="s">
        <v>1479</v>
      </c>
      <c r="B1539" s="714">
        <v>2010</v>
      </c>
      <c r="C1539" s="714" t="s">
        <v>1689</v>
      </c>
      <c r="F1539" s="714" t="s">
        <v>705</v>
      </c>
      <c r="G1539" s="716" t="s">
        <v>1672</v>
      </c>
      <c r="H1539" s="716" t="s">
        <v>1481</v>
      </c>
      <c r="I1539" s="716" t="s">
        <v>402</v>
      </c>
      <c r="J1539" s="717">
        <v>1</v>
      </c>
      <c r="K1539" s="718">
        <v>7.0000000000000007E-2</v>
      </c>
      <c r="L1539" s="718">
        <v>8.92</v>
      </c>
      <c r="M1539" s="726">
        <f t="shared" si="46"/>
        <v>7.8475336322869956E-3</v>
      </c>
      <c r="N1539" s="727">
        <f t="shared" si="47"/>
        <v>7.8475336322869956E-3</v>
      </c>
      <c r="O1539" s="714" t="s">
        <v>499</v>
      </c>
      <c r="P1539" s="721" t="s">
        <v>1482</v>
      </c>
      <c r="Q1539" s="714" t="s">
        <v>1694</v>
      </c>
      <c r="R1539" s="714">
        <v>46.9</v>
      </c>
      <c r="S1539" s="714">
        <v>6200</v>
      </c>
    </row>
    <row r="1540" spans="1:19">
      <c r="A1540" s="730" t="s">
        <v>1702</v>
      </c>
      <c r="B1540" s="714">
        <v>2010</v>
      </c>
      <c r="C1540" s="714" t="s">
        <v>1689</v>
      </c>
      <c r="F1540" s="714" t="s">
        <v>705</v>
      </c>
      <c r="G1540" s="716" t="s">
        <v>1672</v>
      </c>
      <c r="H1540" s="716" t="s">
        <v>1703</v>
      </c>
      <c r="I1540" s="716" t="s">
        <v>1484</v>
      </c>
      <c r="J1540" s="717">
        <v>1</v>
      </c>
      <c r="K1540" s="718">
        <v>0.11</v>
      </c>
      <c r="L1540" s="718">
        <v>8.92</v>
      </c>
      <c r="M1540" s="726">
        <f t="shared" ref="M1540:M1603" si="48">+K1540/L1540</f>
        <v>1.2331838565022422E-2</v>
      </c>
      <c r="N1540" s="727">
        <f t="shared" ref="N1540:N1603" si="49">+M1540/J1540</f>
        <v>1.2331838565022422E-2</v>
      </c>
      <c r="O1540" s="714" t="s">
        <v>499</v>
      </c>
      <c r="Q1540" s="714" t="s">
        <v>1694</v>
      </c>
      <c r="R1540" s="714">
        <v>46.9</v>
      </c>
      <c r="S1540" s="714">
        <v>6200</v>
      </c>
    </row>
    <row r="1541" spans="1:19">
      <c r="A1541" s="730" t="s">
        <v>1702</v>
      </c>
      <c r="B1541" s="714">
        <v>2010</v>
      </c>
      <c r="C1541" s="714" t="s">
        <v>1689</v>
      </c>
      <c r="F1541" s="714" t="s">
        <v>705</v>
      </c>
      <c r="G1541" s="716" t="s">
        <v>1672</v>
      </c>
      <c r="H1541" s="716" t="s">
        <v>1703</v>
      </c>
      <c r="I1541" s="716" t="s">
        <v>402</v>
      </c>
      <c r="J1541" s="717">
        <v>1</v>
      </c>
      <c r="K1541" s="718">
        <v>0.18</v>
      </c>
      <c r="L1541" s="718">
        <v>8.92</v>
      </c>
      <c r="M1541" s="726">
        <f t="shared" si="48"/>
        <v>2.0179372197309416E-2</v>
      </c>
      <c r="N1541" s="727">
        <f t="shared" si="49"/>
        <v>2.0179372197309416E-2</v>
      </c>
      <c r="O1541" s="714" t="s">
        <v>499</v>
      </c>
      <c r="Q1541" s="714" t="s">
        <v>1694</v>
      </c>
      <c r="R1541" s="714">
        <v>46.9</v>
      </c>
      <c r="S1541" s="714">
        <v>6200</v>
      </c>
    </row>
    <row r="1542" spans="1:19">
      <c r="A1542" s="714" t="s">
        <v>570</v>
      </c>
      <c r="B1542" s="714">
        <v>2010</v>
      </c>
      <c r="C1542" s="714" t="s">
        <v>1689</v>
      </c>
      <c r="F1542" s="714" t="s">
        <v>705</v>
      </c>
      <c r="G1542" s="716" t="s">
        <v>1672</v>
      </c>
      <c r="H1542" s="716" t="s">
        <v>1579</v>
      </c>
      <c r="I1542" s="716" t="s">
        <v>1484</v>
      </c>
      <c r="J1542" s="717">
        <v>1</v>
      </c>
      <c r="K1542" s="718">
        <v>0.27</v>
      </c>
      <c r="L1542" s="718">
        <v>8.92</v>
      </c>
      <c r="M1542" s="726">
        <f t="shared" si="48"/>
        <v>3.0269058295964126E-2</v>
      </c>
      <c r="N1542" s="727">
        <f t="shared" si="49"/>
        <v>3.0269058295964126E-2</v>
      </c>
      <c r="O1542" s="714" t="s">
        <v>499</v>
      </c>
      <c r="P1542" s="721" t="s">
        <v>1514</v>
      </c>
      <c r="Q1542" s="714" t="s">
        <v>1694</v>
      </c>
      <c r="R1542" s="714">
        <v>46.9</v>
      </c>
      <c r="S1542" s="714">
        <v>6200</v>
      </c>
    </row>
    <row r="1543" spans="1:19">
      <c r="A1543" s="714" t="s">
        <v>570</v>
      </c>
      <c r="B1543" s="714">
        <v>2010</v>
      </c>
      <c r="C1543" s="714" t="s">
        <v>1689</v>
      </c>
      <c r="F1543" s="714" t="s">
        <v>705</v>
      </c>
      <c r="G1543" s="716" t="s">
        <v>1672</v>
      </c>
      <c r="H1543" s="716" t="s">
        <v>1579</v>
      </c>
      <c r="I1543" s="716" t="s">
        <v>402</v>
      </c>
      <c r="J1543" s="717">
        <v>1</v>
      </c>
      <c r="K1543" s="718">
        <v>0.45</v>
      </c>
      <c r="L1543" s="718">
        <v>8.92</v>
      </c>
      <c r="M1543" s="726">
        <f t="shared" si="48"/>
        <v>5.0448430493273543E-2</v>
      </c>
      <c r="N1543" s="727">
        <f t="shared" si="49"/>
        <v>5.0448430493273543E-2</v>
      </c>
      <c r="O1543" s="714" t="s">
        <v>499</v>
      </c>
      <c r="P1543" s="721" t="s">
        <v>1514</v>
      </c>
      <c r="Q1543" s="714" t="s">
        <v>1694</v>
      </c>
      <c r="R1543" s="714">
        <v>46.9</v>
      </c>
      <c r="S1543" s="714">
        <v>6200</v>
      </c>
    </row>
    <row r="1544" spans="1:19">
      <c r="A1544" s="721" t="s">
        <v>603</v>
      </c>
      <c r="B1544" s="714">
        <v>2010</v>
      </c>
      <c r="C1544" s="714" t="s">
        <v>1689</v>
      </c>
      <c r="F1544" s="714" t="s">
        <v>705</v>
      </c>
      <c r="G1544" s="716" t="s">
        <v>1672</v>
      </c>
      <c r="H1544" s="716" t="s">
        <v>1481</v>
      </c>
      <c r="I1544" s="716" t="s">
        <v>1484</v>
      </c>
      <c r="J1544" s="717">
        <v>1</v>
      </c>
      <c r="K1544" s="718">
        <v>0.89</v>
      </c>
      <c r="L1544" s="718">
        <v>8.92</v>
      </c>
      <c r="M1544" s="726">
        <f t="shared" si="48"/>
        <v>9.9775784753363225E-2</v>
      </c>
      <c r="N1544" s="727">
        <f t="shared" si="49"/>
        <v>9.9775784753363225E-2</v>
      </c>
      <c r="O1544" s="714" t="s">
        <v>499</v>
      </c>
      <c r="P1544" s="721" t="s">
        <v>1537</v>
      </c>
      <c r="Q1544" s="714" t="s">
        <v>1694</v>
      </c>
      <c r="R1544" s="714">
        <v>46.9</v>
      </c>
      <c r="S1544" s="714">
        <v>6200</v>
      </c>
    </row>
    <row r="1545" spans="1:19">
      <c r="A1545" s="721" t="s">
        <v>603</v>
      </c>
      <c r="B1545" s="714">
        <v>2010</v>
      </c>
      <c r="C1545" s="714" t="s">
        <v>1689</v>
      </c>
      <c r="F1545" s="714" t="s">
        <v>705</v>
      </c>
      <c r="G1545" s="716" t="s">
        <v>1672</v>
      </c>
      <c r="H1545" s="716" t="s">
        <v>1481</v>
      </c>
      <c r="I1545" s="716" t="s">
        <v>402</v>
      </c>
      <c r="J1545" s="717">
        <v>1</v>
      </c>
      <c r="K1545" s="718">
        <v>2.98</v>
      </c>
      <c r="L1545" s="718">
        <v>8.92</v>
      </c>
      <c r="M1545" s="726">
        <f t="shared" si="48"/>
        <v>0.33408071748878926</v>
      </c>
      <c r="N1545" s="727">
        <f t="shared" si="49"/>
        <v>0.33408071748878926</v>
      </c>
      <c r="O1545" s="714" t="s">
        <v>499</v>
      </c>
      <c r="P1545" s="721" t="s">
        <v>1537</v>
      </c>
      <c r="Q1545" s="714" t="s">
        <v>1694</v>
      </c>
      <c r="R1545" s="714">
        <v>46.9</v>
      </c>
      <c r="S1545" s="714">
        <v>6200</v>
      </c>
    </row>
    <row r="1546" spans="1:19">
      <c r="A1546" s="714" t="s">
        <v>1705</v>
      </c>
      <c r="B1546" s="714">
        <v>2010</v>
      </c>
      <c r="C1546" s="714" t="s">
        <v>1689</v>
      </c>
      <c r="F1546" s="714" t="s">
        <v>705</v>
      </c>
      <c r="G1546" s="716" t="s">
        <v>1706</v>
      </c>
      <c r="H1546" s="716" t="s">
        <v>1729</v>
      </c>
      <c r="I1546" s="716" t="s">
        <v>1484</v>
      </c>
      <c r="J1546" s="717">
        <v>1</v>
      </c>
      <c r="K1546" s="718">
        <v>18.25</v>
      </c>
      <c r="L1546" s="718">
        <v>8.92</v>
      </c>
      <c r="M1546" s="726">
        <f t="shared" si="48"/>
        <v>2.0459641255605381</v>
      </c>
      <c r="N1546" s="727">
        <f t="shared" si="49"/>
        <v>2.0459641255605381</v>
      </c>
      <c r="O1546" s="714" t="s">
        <v>499</v>
      </c>
      <c r="Q1546" s="714" t="s">
        <v>1694</v>
      </c>
      <c r="R1546" s="714">
        <v>46.9</v>
      </c>
      <c r="S1546" s="714">
        <v>6200</v>
      </c>
    </row>
    <row r="1547" spans="1:19">
      <c r="A1547" s="714" t="s">
        <v>1705</v>
      </c>
      <c r="B1547" s="714">
        <v>2010</v>
      </c>
      <c r="C1547" s="714" t="s">
        <v>1689</v>
      </c>
      <c r="F1547" s="714" t="s">
        <v>705</v>
      </c>
      <c r="G1547" s="716" t="s">
        <v>1706</v>
      </c>
      <c r="H1547" s="716" t="s">
        <v>1729</v>
      </c>
      <c r="I1547" s="716" t="s">
        <v>402</v>
      </c>
      <c r="J1547" s="717">
        <v>1</v>
      </c>
      <c r="K1547" s="718">
        <v>28.9</v>
      </c>
      <c r="L1547" s="718">
        <v>8.92</v>
      </c>
      <c r="M1547" s="726">
        <f t="shared" si="48"/>
        <v>3.239910313901345</v>
      </c>
      <c r="N1547" s="727">
        <f t="shared" si="49"/>
        <v>3.239910313901345</v>
      </c>
      <c r="O1547" s="714" t="s">
        <v>499</v>
      </c>
      <c r="Q1547" s="714" t="s">
        <v>1694</v>
      </c>
      <c r="R1547" s="714">
        <v>46.9</v>
      </c>
      <c r="S1547" s="714">
        <v>6200</v>
      </c>
    </row>
    <row r="1548" spans="1:19">
      <c r="A1548" s="721" t="s">
        <v>616</v>
      </c>
      <c r="B1548" s="714">
        <v>2010</v>
      </c>
      <c r="C1548" s="714" t="s">
        <v>1689</v>
      </c>
      <c r="F1548" s="714" t="s">
        <v>705</v>
      </c>
      <c r="G1548" s="716" t="s">
        <v>1672</v>
      </c>
      <c r="H1548" s="716" t="s">
        <v>1513</v>
      </c>
      <c r="I1548" s="716" t="s">
        <v>1484</v>
      </c>
      <c r="J1548" s="717">
        <v>1</v>
      </c>
      <c r="K1548" s="718">
        <v>0.32</v>
      </c>
      <c r="L1548" s="718">
        <v>8.92</v>
      </c>
      <c r="M1548" s="726">
        <f t="shared" si="48"/>
        <v>3.5874439461883408E-2</v>
      </c>
      <c r="N1548" s="727">
        <f t="shared" si="49"/>
        <v>3.5874439461883408E-2</v>
      </c>
      <c r="O1548" s="714" t="s">
        <v>499</v>
      </c>
      <c r="P1548" s="721" t="s">
        <v>1551</v>
      </c>
      <c r="Q1548" s="714" t="s">
        <v>1694</v>
      </c>
      <c r="R1548" s="714">
        <v>46.9</v>
      </c>
      <c r="S1548" s="714">
        <v>6200</v>
      </c>
    </row>
    <row r="1549" spans="1:19">
      <c r="A1549" s="721" t="s">
        <v>616</v>
      </c>
      <c r="B1549" s="714">
        <v>2010</v>
      </c>
      <c r="C1549" s="714" t="s">
        <v>1689</v>
      </c>
      <c r="F1549" s="714" t="s">
        <v>705</v>
      </c>
      <c r="G1549" s="716" t="s">
        <v>1672</v>
      </c>
      <c r="H1549" s="716" t="s">
        <v>1513</v>
      </c>
      <c r="I1549" s="716" t="s">
        <v>402</v>
      </c>
      <c r="J1549" s="717">
        <v>1</v>
      </c>
      <c r="K1549" s="718">
        <v>1.06</v>
      </c>
      <c r="L1549" s="718">
        <v>8.92</v>
      </c>
      <c r="M1549" s="726">
        <f t="shared" si="48"/>
        <v>0.1188340807174888</v>
      </c>
      <c r="N1549" s="727">
        <f t="shared" si="49"/>
        <v>0.1188340807174888</v>
      </c>
      <c r="O1549" s="714" t="s">
        <v>499</v>
      </c>
      <c r="P1549" s="721" t="s">
        <v>1551</v>
      </c>
      <c r="Q1549" s="714" t="s">
        <v>1694</v>
      </c>
      <c r="R1549" s="714">
        <v>46.9</v>
      </c>
      <c r="S1549" s="714">
        <v>6200</v>
      </c>
    </row>
    <row r="1550" spans="1:19">
      <c r="A1550" s="714" t="s">
        <v>1685</v>
      </c>
      <c r="B1550" s="714">
        <v>2010</v>
      </c>
      <c r="C1550" s="714" t="s">
        <v>1689</v>
      </c>
      <c r="F1550" s="714" t="s">
        <v>705</v>
      </c>
      <c r="G1550" s="716" t="s">
        <v>1672</v>
      </c>
      <c r="H1550" s="716" t="s">
        <v>1588</v>
      </c>
      <c r="I1550" s="716" t="s">
        <v>1484</v>
      </c>
      <c r="J1550" s="717">
        <v>1</v>
      </c>
      <c r="K1550" s="718">
        <v>0.5</v>
      </c>
      <c r="L1550" s="718">
        <v>8.92</v>
      </c>
      <c r="M1550" s="726">
        <f t="shared" si="48"/>
        <v>5.6053811659192827E-2</v>
      </c>
      <c r="N1550" s="727">
        <f t="shared" si="49"/>
        <v>5.6053811659192827E-2</v>
      </c>
      <c r="O1550" s="714" t="s">
        <v>499</v>
      </c>
      <c r="P1550" s="714" t="s">
        <v>1687</v>
      </c>
      <c r="Q1550" s="714" t="s">
        <v>1694</v>
      </c>
      <c r="R1550" s="714">
        <v>46.9</v>
      </c>
      <c r="S1550" s="714">
        <v>6200</v>
      </c>
    </row>
    <row r="1551" spans="1:19">
      <c r="A1551" s="714" t="s">
        <v>1685</v>
      </c>
      <c r="B1551" s="714">
        <v>2010</v>
      </c>
      <c r="C1551" s="714" t="s">
        <v>1689</v>
      </c>
      <c r="F1551" s="714" t="s">
        <v>705</v>
      </c>
      <c r="G1551" s="716" t="s">
        <v>1672</v>
      </c>
      <c r="H1551" s="716" t="s">
        <v>1588</v>
      </c>
      <c r="I1551" s="716" t="s">
        <v>402</v>
      </c>
      <c r="J1551" s="717">
        <v>1</v>
      </c>
      <c r="K1551" s="718">
        <v>1.1599999999999999</v>
      </c>
      <c r="L1551" s="718">
        <v>8.92</v>
      </c>
      <c r="M1551" s="726">
        <f t="shared" si="48"/>
        <v>0.13004484304932734</v>
      </c>
      <c r="N1551" s="727">
        <f t="shared" si="49"/>
        <v>0.13004484304932734</v>
      </c>
      <c r="O1551" s="714" t="s">
        <v>499</v>
      </c>
      <c r="P1551" s="714" t="s">
        <v>1687</v>
      </c>
      <c r="Q1551" s="714" t="s">
        <v>1694</v>
      </c>
      <c r="R1551" s="714">
        <v>46.9</v>
      </c>
      <c r="S1551" s="714">
        <v>6200</v>
      </c>
    </row>
    <row r="1552" spans="1:19">
      <c r="A1552" s="714" t="s">
        <v>1730</v>
      </c>
      <c r="B1552" s="714">
        <v>2010</v>
      </c>
      <c r="C1552" s="714" t="s">
        <v>1689</v>
      </c>
      <c r="F1552" s="714" t="s">
        <v>705</v>
      </c>
      <c r="G1552" s="716" t="s">
        <v>1672</v>
      </c>
      <c r="H1552" s="716" t="s">
        <v>1710</v>
      </c>
      <c r="I1552" s="716" t="s">
        <v>1484</v>
      </c>
      <c r="J1552" s="717">
        <v>1</v>
      </c>
      <c r="K1552" s="718">
        <v>0.24</v>
      </c>
      <c r="L1552" s="718">
        <v>8.92</v>
      </c>
      <c r="M1552" s="726">
        <f t="shared" si="48"/>
        <v>2.6905829596412554E-2</v>
      </c>
      <c r="N1552" s="727">
        <f t="shared" si="49"/>
        <v>2.6905829596412554E-2</v>
      </c>
      <c r="O1552" s="714" t="s">
        <v>499</v>
      </c>
      <c r="Q1552" s="714" t="s">
        <v>1694</v>
      </c>
      <c r="R1552" s="714">
        <v>46.9</v>
      </c>
      <c r="S1552" s="714">
        <v>6200</v>
      </c>
    </row>
    <row r="1553" spans="1:19">
      <c r="A1553" s="714" t="s">
        <v>1730</v>
      </c>
      <c r="B1553" s="714">
        <v>2010</v>
      </c>
      <c r="C1553" s="714" t="s">
        <v>1689</v>
      </c>
      <c r="F1553" s="714" t="s">
        <v>705</v>
      </c>
      <c r="G1553" s="716" t="s">
        <v>1672</v>
      </c>
      <c r="H1553" s="716" t="s">
        <v>1710</v>
      </c>
      <c r="I1553" s="716" t="s">
        <v>402</v>
      </c>
      <c r="J1553" s="717">
        <v>1</v>
      </c>
      <c r="K1553" s="718">
        <v>0.47</v>
      </c>
      <c r="L1553" s="718">
        <v>8.92</v>
      </c>
      <c r="M1553" s="726">
        <f t="shared" si="48"/>
        <v>5.2690582959641255E-2</v>
      </c>
      <c r="N1553" s="727">
        <f t="shared" si="49"/>
        <v>5.2690582959641255E-2</v>
      </c>
      <c r="O1553" s="714" t="s">
        <v>499</v>
      </c>
      <c r="Q1553" s="714" t="s">
        <v>1694</v>
      </c>
      <c r="R1553" s="714">
        <v>46.9</v>
      </c>
      <c r="S1553" s="714">
        <v>6200</v>
      </c>
    </row>
    <row r="1554" spans="1:19">
      <c r="A1554" s="714" t="s">
        <v>563</v>
      </c>
      <c r="B1554" s="714">
        <v>2010</v>
      </c>
      <c r="C1554" s="714" t="s">
        <v>1689</v>
      </c>
      <c r="F1554" s="714" t="s">
        <v>705</v>
      </c>
      <c r="G1554" s="716" t="s">
        <v>1672</v>
      </c>
      <c r="H1554" s="716" t="s">
        <v>1511</v>
      </c>
      <c r="I1554" s="716" t="s">
        <v>1484</v>
      </c>
      <c r="J1554" s="717">
        <v>1</v>
      </c>
      <c r="K1554" s="718">
        <v>0.32</v>
      </c>
      <c r="L1554" s="718">
        <v>8.92</v>
      </c>
      <c r="M1554" s="726">
        <f t="shared" si="48"/>
        <v>3.5874439461883408E-2</v>
      </c>
      <c r="N1554" s="727">
        <f t="shared" si="49"/>
        <v>3.5874439461883408E-2</v>
      </c>
      <c r="O1554" s="714" t="s">
        <v>499</v>
      </c>
      <c r="P1554" s="721" t="s">
        <v>1514</v>
      </c>
      <c r="Q1554" s="714" t="s">
        <v>1694</v>
      </c>
      <c r="R1554" s="714">
        <v>46.9</v>
      </c>
      <c r="S1554" s="714">
        <v>6200</v>
      </c>
    </row>
    <row r="1555" spans="1:19">
      <c r="A1555" s="714" t="s">
        <v>1731</v>
      </c>
      <c r="B1555" s="714">
        <v>2010</v>
      </c>
      <c r="C1555" s="714" t="s">
        <v>1689</v>
      </c>
      <c r="F1555" s="714" t="s">
        <v>705</v>
      </c>
      <c r="G1555" s="716" t="s">
        <v>1732</v>
      </c>
      <c r="H1555" s="732">
        <v>0.01</v>
      </c>
      <c r="I1555" s="716" t="s">
        <v>1484</v>
      </c>
      <c r="J1555" s="717">
        <v>1</v>
      </c>
      <c r="K1555" s="718">
        <v>6.25</v>
      </c>
      <c r="L1555" s="718">
        <v>8.92</v>
      </c>
      <c r="M1555" s="726">
        <f t="shared" si="48"/>
        <v>0.70067264573991028</v>
      </c>
      <c r="N1555" s="727">
        <f t="shared" si="49"/>
        <v>0.70067264573991028</v>
      </c>
      <c r="O1555" s="714" t="s">
        <v>499</v>
      </c>
      <c r="Q1555" s="714" t="s">
        <v>1694</v>
      </c>
      <c r="R1555" s="714">
        <v>46.9</v>
      </c>
      <c r="S1555" s="714">
        <v>6200</v>
      </c>
    </row>
    <row r="1556" spans="1:19">
      <c r="A1556" s="714" t="s">
        <v>1731</v>
      </c>
      <c r="B1556" s="714">
        <v>2010</v>
      </c>
      <c r="C1556" s="714" t="s">
        <v>1689</v>
      </c>
      <c r="F1556" s="714" t="s">
        <v>705</v>
      </c>
      <c r="G1556" s="716" t="s">
        <v>1732</v>
      </c>
      <c r="H1556" s="732">
        <v>0.01</v>
      </c>
      <c r="I1556" s="716" t="s">
        <v>402</v>
      </c>
      <c r="J1556" s="717">
        <v>1</v>
      </c>
      <c r="K1556" s="718">
        <v>11.37</v>
      </c>
      <c r="L1556" s="718">
        <v>8.92</v>
      </c>
      <c r="M1556" s="726">
        <f t="shared" si="48"/>
        <v>1.2746636771300448</v>
      </c>
      <c r="N1556" s="727">
        <f t="shared" si="49"/>
        <v>1.2746636771300448</v>
      </c>
      <c r="O1556" s="714" t="s">
        <v>499</v>
      </c>
      <c r="Q1556" s="714" t="s">
        <v>1694</v>
      </c>
      <c r="R1556" s="714">
        <v>46.9</v>
      </c>
      <c r="S1556" s="714">
        <v>6200</v>
      </c>
    </row>
    <row r="1557" spans="1:19">
      <c r="A1557" s="714" t="s">
        <v>1733</v>
      </c>
      <c r="B1557" s="714">
        <v>2010</v>
      </c>
      <c r="C1557" s="714" t="s">
        <v>1689</v>
      </c>
      <c r="F1557" s="714" t="s">
        <v>705</v>
      </c>
      <c r="G1557" s="716" t="s">
        <v>1672</v>
      </c>
      <c r="H1557" s="716" t="s">
        <v>1692</v>
      </c>
      <c r="I1557" s="716" t="s">
        <v>1484</v>
      </c>
      <c r="J1557" s="717">
        <v>1</v>
      </c>
      <c r="K1557" s="718">
        <v>0.22</v>
      </c>
      <c r="L1557" s="718">
        <v>8.92</v>
      </c>
      <c r="M1557" s="726">
        <f t="shared" si="48"/>
        <v>2.4663677130044845E-2</v>
      </c>
      <c r="N1557" s="727">
        <f t="shared" si="49"/>
        <v>2.4663677130044845E-2</v>
      </c>
      <c r="O1557" s="714" t="s">
        <v>499</v>
      </c>
      <c r="Q1557" s="714" t="s">
        <v>1694</v>
      </c>
      <c r="R1557" s="714">
        <v>46.9</v>
      </c>
      <c r="S1557" s="714">
        <v>6200</v>
      </c>
    </row>
    <row r="1558" spans="1:19">
      <c r="A1558" s="714" t="s">
        <v>545</v>
      </c>
      <c r="B1558" s="714">
        <v>2010</v>
      </c>
      <c r="C1558" s="714" t="s">
        <v>1689</v>
      </c>
      <c r="F1558" s="714" t="s">
        <v>705</v>
      </c>
      <c r="G1558" s="716" t="s">
        <v>1672</v>
      </c>
      <c r="H1558" s="716" t="s">
        <v>1608</v>
      </c>
      <c r="I1558" s="716" t="s">
        <v>1484</v>
      </c>
      <c r="J1558" s="717">
        <v>1</v>
      </c>
      <c r="K1558" s="718">
        <v>0.24</v>
      </c>
      <c r="L1558" s="718">
        <v>8.92</v>
      </c>
      <c r="M1558" s="726">
        <f t="shared" si="48"/>
        <v>2.6905829596412554E-2</v>
      </c>
      <c r="N1558" s="727">
        <f t="shared" si="49"/>
        <v>2.6905829596412554E-2</v>
      </c>
      <c r="O1558" s="714" t="s">
        <v>499</v>
      </c>
      <c r="Q1558" s="714" t="s">
        <v>1694</v>
      </c>
      <c r="R1558" s="714">
        <v>46.9</v>
      </c>
      <c r="S1558" s="714">
        <v>6200</v>
      </c>
    </row>
    <row r="1559" spans="1:19">
      <c r="A1559" s="714" t="s">
        <v>545</v>
      </c>
      <c r="B1559" s="714">
        <v>2010</v>
      </c>
      <c r="C1559" s="714" t="s">
        <v>1689</v>
      </c>
      <c r="F1559" s="714" t="s">
        <v>705</v>
      </c>
      <c r="G1559" s="716" t="s">
        <v>1672</v>
      </c>
      <c r="H1559" s="716" t="s">
        <v>1608</v>
      </c>
      <c r="I1559" s="716" t="s">
        <v>402</v>
      </c>
      <c r="J1559" s="717">
        <v>1</v>
      </c>
      <c r="K1559" s="718">
        <v>0.54</v>
      </c>
      <c r="L1559" s="718">
        <v>8.92</v>
      </c>
      <c r="M1559" s="726">
        <f t="shared" si="48"/>
        <v>6.0538116591928252E-2</v>
      </c>
      <c r="N1559" s="727">
        <f t="shared" si="49"/>
        <v>6.0538116591928252E-2</v>
      </c>
      <c r="O1559" s="714" t="s">
        <v>499</v>
      </c>
      <c r="Q1559" s="714" t="s">
        <v>1694</v>
      </c>
      <c r="R1559" s="714">
        <v>46.9</v>
      </c>
      <c r="S1559" s="714">
        <v>6200</v>
      </c>
    </row>
    <row r="1560" spans="1:19">
      <c r="A1560" s="714" t="s">
        <v>680</v>
      </c>
      <c r="B1560" s="714">
        <v>2010</v>
      </c>
      <c r="C1560" s="714" t="s">
        <v>1689</v>
      </c>
      <c r="F1560" s="714" t="s">
        <v>705</v>
      </c>
      <c r="G1560" s="716" t="s">
        <v>1734</v>
      </c>
      <c r="H1560" s="716" t="s">
        <v>1735</v>
      </c>
      <c r="I1560" s="716" t="s">
        <v>1484</v>
      </c>
      <c r="J1560" s="717">
        <v>1</v>
      </c>
      <c r="K1560" s="718">
        <v>7.6</v>
      </c>
      <c r="L1560" s="718">
        <v>8.92</v>
      </c>
      <c r="M1560" s="726">
        <f t="shared" si="48"/>
        <v>0.85201793721973096</v>
      </c>
      <c r="N1560" s="727">
        <f t="shared" si="49"/>
        <v>0.85201793721973096</v>
      </c>
      <c r="O1560" s="714" t="s">
        <v>499</v>
      </c>
      <c r="Q1560" s="714" t="s">
        <v>1694</v>
      </c>
      <c r="R1560" s="714">
        <v>46.9</v>
      </c>
      <c r="S1560" s="714">
        <v>6200</v>
      </c>
    </row>
    <row r="1561" spans="1:19">
      <c r="A1561" s="714" t="s">
        <v>680</v>
      </c>
      <c r="B1561" s="714">
        <v>2010</v>
      </c>
      <c r="C1561" s="714" t="s">
        <v>1689</v>
      </c>
      <c r="F1561" s="714" t="s">
        <v>705</v>
      </c>
      <c r="G1561" s="716" t="s">
        <v>1734</v>
      </c>
      <c r="H1561" s="716" t="s">
        <v>1735</v>
      </c>
      <c r="I1561" s="716" t="s">
        <v>402</v>
      </c>
      <c r="J1561" s="717">
        <v>1</v>
      </c>
      <c r="K1561" s="718">
        <v>26.31</v>
      </c>
      <c r="L1561" s="718">
        <v>8.92</v>
      </c>
      <c r="M1561" s="726">
        <f t="shared" si="48"/>
        <v>2.9495515695067263</v>
      </c>
      <c r="N1561" s="727">
        <f t="shared" si="49"/>
        <v>2.9495515695067263</v>
      </c>
      <c r="O1561" s="714" t="s">
        <v>499</v>
      </c>
      <c r="Q1561" s="714" t="s">
        <v>1694</v>
      </c>
      <c r="R1561" s="714">
        <v>46.9</v>
      </c>
      <c r="S1561" s="714">
        <v>6200</v>
      </c>
    </row>
    <row r="1562" spans="1:19">
      <c r="A1562" s="714" t="s">
        <v>680</v>
      </c>
      <c r="B1562" s="714">
        <v>2010</v>
      </c>
      <c r="C1562" s="714" t="s">
        <v>1689</v>
      </c>
      <c r="F1562" s="714" t="s">
        <v>705</v>
      </c>
      <c r="G1562" s="716" t="s">
        <v>1672</v>
      </c>
      <c r="H1562" s="716" t="s">
        <v>1736</v>
      </c>
      <c r="I1562" s="716" t="s">
        <v>1484</v>
      </c>
      <c r="J1562" s="717">
        <v>1</v>
      </c>
      <c r="K1562" s="718">
        <v>0.55000000000000004</v>
      </c>
      <c r="L1562" s="718">
        <v>8.92</v>
      </c>
      <c r="M1562" s="726">
        <f t="shared" si="48"/>
        <v>6.1659192825112112E-2</v>
      </c>
      <c r="N1562" s="727">
        <f t="shared" si="49"/>
        <v>6.1659192825112112E-2</v>
      </c>
      <c r="O1562" s="714" t="s">
        <v>499</v>
      </c>
      <c r="Q1562" s="714" t="s">
        <v>1694</v>
      </c>
      <c r="R1562" s="714">
        <v>46.9</v>
      </c>
      <c r="S1562" s="714">
        <v>6200</v>
      </c>
    </row>
    <row r="1563" spans="1:19">
      <c r="A1563" s="714" t="s">
        <v>680</v>
      </c>
      <c r="B1563" s="714">
        <v>2010</v>
      </c>
      <c r="C1563" s="714" t="s">
        <v>1689</v>
      </c>
      <c r="F1563" s="714" t="s">
        <v>705</v>
      </c>
      <c r="G1563" s="716" t="s">
        <v>1672</v>
      </c>
      <c r="H1563" s="716" t="s">
        <v>1736</v>
      </c>
      <c r="I1563" s="716" t="s">
        <v>402</v>
      </c>
      <c r="J1563" s="717">
        <v>1</v>
      </c>
      <c r="K1563" s="718">
        <v>3.11</v>
      </c>
      <c r="L1563" s="718">
        <v>8.92</v>
      </c>
      <c r="M1563" s="726">
        <f t="shared" si="48"/>
        <v>0.34865470852017938</v>
      </c>
      <c r="N1563" s="727">
        <f t="shared" si="49"/>
        <v>0.34865470852017938</v>
      </c>
      <c r="O1563" s="714" t="s">
        <v>499</v>
      </c>
      <c r="Q1563" s="714" t="s">
        <v>1694</v>
      </c>
      <c r="R1563" s="714">
        <v>46.9</v>
      </c>
      <c r="S1563" s="714">
        <v>6200</v>
      </c>
    </row>
    <row r="1564" spans="1:19">
      <c r="A1564" s="714" t="s">
        <v>663</v>
      </c>
      <c r="B1564" s="714">
        <v>2010</v>
      </c>
      <c r="C1564" s="714" t="s">
        <v>1689</v>
      </c>
      <c r="F1564" s="714" t="s">
        <v>705</v>
      </c>
      <c r="G1564" s="716" t="s">
        <v>1672</v>
      </c>
      <c r="H1564" s="716" t="s">
        <v>1579</v>
      </c>
      <c r="I1564" s="716" t="s">
        <v>1484</v>
      </c>
      <c r="J1564" s="717">
        <v>1</v>
      </c>
      <c r="K1564" s="718">
        <v>0.69</v>
      </c>
      <c r="L1564" s="718">
        <v>8.92</v>
      </c>
      <c r="M1564" s="726">
        <f t="shared" si="48"/>
        <v>7.73542600896861E-2</v>
      </c>
      <c r="N1564" s="727">
        <f t="shared" si="49"/>
        <v>7.73542600896861E-2</v>
      </c>
      <c r="O1564" s="714" t="s">
        <v>499</v>
      </c>
      <c r="Q1564" s="714" t="s">
        <v>1694</v>
      </c>
      <c r="R1564" s="714">
        <v>46.9</v>
      </c>
      <c r="S1564" s="714">
        <v>6200</v>
      </c>
    </row>
    <row r="1565" spans="1:19">
      <c r="A1565" s="714" t="s">
        <v>663</v>
      </c>
      <c r="B1565" s="714">
        <v>2010</v>
      </c>
      <c r="C1565" s="714" t="s">
        <v>1689</v>
      </c>
      <c r="F1565" s="714" t="s">
        <v>705</v>
      </c>
      <c r="G1565" s="716" t="s">
        <v>1672</v>
      </c>
      <c r="H1565" s="716" t="s">
        <v>1579</v>
      </c>
      <c r="I1565" s="716" t="s">
        <v>402</v>
      </c>
      <c r="J1565" s="717">
        <v>1</v>
      </c>
      <c r="K1565" s="718">
        <v>0.69</v>
      </c>
      <c r="L1565" s="718">
        <v>8.92</v>
      </c>
      <c r="M1565" s="726">
        <f t="shared" si="48"/>
        <v>7.73542600896861E-2</v>
      </c>
      <c r="N1565" s="727">
        <f t="shared" si="49"/>
        <v>7.73542600896861E-2</v>
      </c>
      <c r="O1565" s="714" t="s">
        <v>499</v>
      </c>
      <c r="Q1565" s="714" t="s">
        <v>1694</v>
      </c>
      <c r="R1565" s="714">
        <v>46.9</v>
      </c>
      <c r="S1565" s="714">
        <v>6200</v>
      </c>
    </row>
    <row r="1566" spans="1:19">
      <c r="A1566" s="714" t="s">
        <v>1720</v>
      </c>
      <c r="B1566" s="714">
        <v>2010</v>
      </c>
      <c r="C1566" s="714" t="s">
        <v>1689</v>
      </c>
      <c r="F1566" s="714" t="s">
        <v>705</v>
      </c>
      <c r="G1566" s="716" t="s">
        <v>1672</v>
      </c>
      <c r="H1566" s="716" t="s">
        <v>1481</v>
      </c>
      <c r="I1566" s="716" t="s">
        <v>1484</v>
      </c>
      <c r="J1566" s="717">
        <v>1</v>
      </c>
      <c r="K1566" s="718">
        <v>0.28000000000000003</v>
      </c>
      <c r="L1566" s="718">
        <v>8.92</v>
      </c>
      <c r="M1566" s="726">
        <f t="shared" si="48"/>
        <v>3.1390134529147982E-2</v>
      </c>
      <c r="N1566" s="727">
        <f t="shared" si="49"/>
        <v>3.1390134529147982E-2</v>
      </c>
      <c r="O1566" s="714" t="s">
        <v>499</v>
      </c>
      <c r="Q1566" s="714" t="s">
        <v>1694</v>
      </c>
      <c r="R1566" s="714">
        <v>46.9</v>
      </c>
      <c r="S1566" s="714">
        <v>6200</v>
      </c>
    </row>
    <row r="1567" spans="1:19">
      <c r="A1567" s="714" t="s">
        <v>1720</v>
      </c>
      <c r="B1567" s="714">
        <v>2010</v>
      </c>
      <c r="C1567" s="714" t="s">
        <v>1689</v>
      </c>
      <c r="F1567" s="714" t="s">
        <v>705</v>
      </c>
      <c r="G1567" s="716" t="s">
        <v>1672</v>
      </c>
      <c r="H1567" s="716" t="s">
        <v>1481</v>
      </c>
      <c r="I1567" s="716" t="s">
        <v>402</v>
      </c>
      <c r="J1567" s="717">
        <v>1</v>
      </c>
      <c r="K1567" s="718">
        <v>0.25</v>
      </c>
      <c r="L1567" s="718">
        <v>8.92</v>
      </c>
      <c r="M1567" s="726">
        <f t="shared" si="48"/>
        <v>2.8026905829596414E-2</v>
      </c>
      <c r="N1567" s="727">
        <f t="shared" si="49"/>
        <v>2.8026905829596414E-2</v>
      </c>
      <c r="O1567" s="714" t="s">
        <v>499</v>
      </c>
      <c r="Q1567" s="714" t="s">
        <v>1694</v>
      </c>
      <c r="R1567" s="714">
        <v>46.9</v>
      </c>
      <c r="S1567" s="714">
        <v>6200</v>
      </c>
    </row>
    <row r="1568" spans="1:19">
      <c r="A1568" s="714" t="s">
        <v>1678</v>
      </c>
      <c r="B1568" s="714">
        <v>2010</v>
      </c>
      <c r="C1568" s="714" t="s">
        <v>1689</v>
      </c>
      <c r="F1568" s="714" t="s">
        <v>705</v>
      </c>
      <c r="G1568" s="716" t="s">
        <v>1672</v>
      </c>
      <c r="H1568" s="716" t="s">
        <v>1722</v>
      </c>
      <c r="I1568" s="716" t="s">
        <v>1484</v>
      </c>
      <c r="J1568" s="717">
        <v>1</v>
      </c>
      <c r="K1568" s="718">
        <v>1.1399999999999999</v>
      </c>
      <c r="L1568" s="718">
        <v>8.92</v>
      </c>
      <c r="M1568" s="726">
        <f t="shared" si="48"/>
        <v>0.12780269058295962</v>
      </c>
      <c r="N1568" s="727">
        <f t="shared" si="49"/>
        <v>0.12780269058295962</v>
      </c>
      <c r="O1568" s="714" t="s">
        <v>499</v>
      </c>
      <c r="Q1568" s="714" t="s">
        <v>1694</v>
      </c>
      <c r="R1568" s="714">
        <v>46.9</v>
      </c>
      <c r="S1568" s="714">
        <v>6200</v>
      </c>
    </row>
    <row r="1569" spans="1:19">
      <c r="A1569" s="714" t="s">
        <v>1678</v>
      </c>
      <c r="B1569" s="714">
        <v>2010</v>
      </c>
      <c r="C1569" s="714" t="s">
        <v>1689</v>
      </c>
      <c r="F1569" s="714" t="s">
        <v>705</v>
      </c>
      <c r="G1569" s="716" t="s">
        <v>1672</v>
      </c>
      <c r="H1569" s="716" t="s">
        <v>1722</v>
      </c>
      <c r="I1569" s="716" t="s">
        <v>402</v>
      </c>
      <c r="J1569" s="717">
        <v>1</v>
      </c>
      <c r="K1569" s="718">
        <v>1.23</v>
      </c>
      <c r="L1569" s="718">
        <v>8.92</v>
      </c>
      <c r="M1569" s="726">
        <f t="shared" si="48"/>
        <v>0.13789237668161436</v>
      </c>
      <c r="N1569" s="727">
        <f t="shared" si="49"/>
        <v>0.13789237668161436</v>
      </c>
      <c r="O1569" s="714" t="s">
        <v>499</v>
      </c>
      <c r="Q1569" s="714" t="s">
        <v>1694</v>
      </c>
      <c r="R1569" s="714">
        <v>46.9</v>
      </c>
      <c r="S1569" s="714">
        <v>6200</v>
      </c>
    </row>
    <row r="1570" spans="1:19">
      <c r="A1570" s="714" t="s">
        <v>1737</v>
      </c>
      <c r="B1570" s="714">
        <v>2010</v>
      </c>
      <c r="C1570" s="714" t="s">
        <v>1689</v>
      </c>
      <c r="F1570" s="714" t="s">
        <v>705</v>
      </c>
      <c r="G1570" s="716" t="s">
        <v>1724</v>
      </c>
      <c r="H1570" s="716" t="s">
        <v>1579</v>
      </c>
      <c r="I1570" s="716" t="s">
        <v>1484</v>
      </c>
      <c r="J1570" s="717">
        <v>1</v>
      </c>
      <c r="K1570" s="718">
        <v>0.24</v>
      </c>
      <c r="L1570" s="718">
        <v>8.92</v>
      </c>
      <c r="M1570" s="726">
        <f t="shared" si="48"/>
        <v>2.6905829596412554E-2</v>
      </c>
      <c r="N1570" s="727">
        <f t="shared" si="49"/>
        <v>2.6905829596412554E-2</v>
      </c>
      <c r="O1570" s="714" t="s">
        <v>499</v>
      </c>
      <c r="Q1570" s="714" t="s">
        <v>1694</v>
      </c>
      <c r="R1570" s="714">
        <v>46.9</v>
      </c>
      <c r="S1570" s="714">
        <v>6200</v>
      </c>
    </row>
    <row r="1571" spans="1:19">
      <c r="A1571" s="714" t="s">
        <v>1737</v>
      </c>
      <c r="B1571" s="714">
        <v>2010</v>
      </c>
      <c r="C1571" s="714" t="s">
        <v>1689</v>
      </c>
      <c r="F1571" s="714" t="s">
        <v>705</v>
      </c>
      <c r="G1571" s="716" t="s">
        <v>1724</v>
      </c>
      <c r="H1571" s="716" t="s">
        <v>1579</v>
      </c>
      <c r="I1571" s="716" t="s">
        <v>402</v>
      </c>
      <c r="J1571" s="717">
        <v>1</v>
      </c>
      <c r="K1571" s="718">
        <v>0.6</v>
      </c>
      <c r="L1571" s="718">
        <v>8.92</v>
      </c>
      <c r="M1571" s="726">
        <f t="shared" si="48"/>
        <v>6.726457399103139E-2</v>
      </c>
      <c r="N1571" s="727">
        <f t="shared" si="49"/>
        <v>6.726457399103139E-2</v>
      </c>
      <c r="O1571" s="714" t="s">
        <v>499</v>
      </c>
      <c r="Q1571" s="714" t="s">
        <v>1694</v>
      </c>
      <c r="R1571" s="714">
        <v>46.9</v>
      </c>
      <c r="S1571" s="714">
        <v>6200</v>
      </c>
    </row>
    <row r="1572" spans="1:19">
      <c r="A1572" s="714" t="s">
        <v>1738</v>
      </c>
      <c r="B1572" s="714">
        <v>2010</v>
      </c>
      <c r="C1572" s="714" t="s">
        <v>1689</v>
      </c>
      <c r="F1572" s="714" t="s">
        <v>705</v>
      </c>
      <c r="G1572" s="716" t="s">
        <v>1672</v>
      </c>
      <c r="H1572" s="716" t="s">
        <v>1710</v>
      </c>
      <c r="I1572" s="716" t="s">
        <v>1484</v>
      </c>
      <c r="J1572" s="717">
        <v>1</v>
      </c>
      <c r="K1572" s="718">
        <v>0.19</v>
      </c>
      <c r="L1572" s="718">
        <v>8.92</v>
      </c>
      <c r="M1572" s="726">
        <f t="shared" si="48"/>
        <v>2.1300448430493273E-2</v>
      </c>
      <c r="N1572" s="727">
        <f t="shared" si="49"/>
        <v>2.1300448430493273E-2</v>
      </c>
      <c r="O1572" s="714" t="s">
        <v>499</v>
      </c>
      <c r="Q1572" s="714" t="s">
        <v>1694</v>
      </c>
      <c r="R1572" s="714">
        <v>46.9</v>
      </c>
      <c r="S1572" s="714">
        <v>6200</v>
      </c>
    </row>
    <row r="1573" spans="1:19">
      <c r="A1573" s="714" t="s">
        <v>1738</v>
      </c>
      <c r="B1573" s="714">
        <v>2010</v>
      </c>
      <c r="C1573" s="714" t="s">
        <v>1689</v>
      </c>
      <c r="F1573" s="714" t="s">
        <v>705</v>
      </c>
      <c r="G1573" s="716" t="s">
        <v>1672</v>
      </c>
      <c r="H1573" s="716" t="s">
        <v>1710</v>
      </c>
      <c r="I1573" s="716" t="s">
        <v>402</v>
      </c>
      <c r="J1573" s="717">
        <v>1</v>
      </c>
      <c r="K1573" s="718">
        <v>0.31</v>
      </c>
      <c r="L1573" s="718">
        <v>8.92</v>
      </c>
      <c r="M1573" s="726">
        <f t="shared" si="48"/>
        <v>3.4753363228699555E-2</v>
      </c>
      <c r="N1573" s="727">
        <f t="shared" si="49"/>
        <v>3.4753363228699555E-2</v>
      </c>
      <c r="O1573" s="714" t="s">
        <v>499</v>
      </c>
      <c r="Q1573" s="714" t="s">
        <v>1694</v>
      </c>
      <c r="R1573" s="714">
        <v>46.9</v>
      </c>
      <c r="S1573" s="714">
        <v>6200</v>
      </c>
    </row>
    <row r="1574" spans="1:19">
      <c r="A1574" s="721" t="s">
        <v>533</v>
      </c>
      <c r="B1574" s="714">
        <v>2010</v>
      </c>
      <c r="C1574" s="714" t="s">
        <v>1689</v>
      </c>
      <c r="F1574" s="714" t="s">
        <v>705</v>
      </c>
      <c r="G1574" s="716" t="s">
        <v>1672</v>
      </c>
      <c r="H1574" s="716" t="s">
        <v>1584</v>
      </c>
      <c r="I1574" s="716" t="s">
        <v>1484</v>
      </c>
      <c r="J1574" s="717">
        <v>1</v>
      </c>
      <c r="K1574" s="718">
        <v>0.19</v>
      </c>
      <c r="L1574" s="718">
        <v>8.92</v>
      </c>
      <c r="M1574" s="726">
        <f t="shared" si="48"/>
        <v>2.1300448430493273E-2</v>
      </c>
      <c r="N1574" s="727">
        <f t="shared" si="49"/>
        <v>2.1300448430493273E-2</v>
      </c>
      <c r="O1574" s="714" t="s">
        <v>499</v>
      </c>
      <c r="P1574" s="721" t="s">
        <v>1642</v>
      </c>
      <c r="Q1574" s="714" t="s">
        <v>1694</v>
      </c>
      <c r="R1574" s="714">
        <v>46.9</v>
      </c>
      <c r="S1574" s="714">
        <v>6200</v>
      </c>
    </row>
    <row r="1575" spans="1:19">
      <c r="A1575" s="721" t="s">
        <v>533</v>
      </c>
      <c r="B1575" s="714">
        <v>2010</v>
      </c>
      <c r="C1575" s="714" t="s">
        <v>1689</v>
      </c>
      <c r="F1575" s="714" t="s">
        <v>705</v>
      </c>
      <c r="G1575" s="716" t="s">
        <v>1672</v>
      </c>
      <c r="H1575" s="716" t="s">
        <v>1584</v>
      </c>
      <c r="I1575" s="716" t="s">
        <v>402</v>
      </c>
      <c r="J1575" s="717">
        <v>1</v>
      </c>
      <c r="K1575" s="718">
        <v>0.75</v>
      </c>
      <c r="L1575" s="718">
        <v>8.92</v>
      </c>
      <c r="M1575" s="726">
        <f t="shared" si="48"/>
        <v>8.4080717488789244E-2</v>
      </c>
      <c r="N1575" s="727">
        <f t="shared" si="49"/>
        <v>8.4080717488789244E-2</v>
      </c>
      <c r="O1575" s="714" t="s">
        <v>499</v>
      </c>
      <c r="P1575" s="721" t="s">
        <v>1642</v>
      </c>
      <c r="Q1575" s="714" t="s">
        <v>1694</v>
      </c>
      <c r="R1575" s="714">
        <v>46.9</v>
      </c>
      <c r="S1575" s="714">
        <v>6200</v>
      </c>
    </row>
    <row r="1576" spans="1:19">
      <c r="A1576" s="714" t="s">
        <v>671</v>
      </c>
      <c r="B1576" s="714">
        <v>2010</v>
      </c>
      <c r="C1576" s="714" t="s">
        <v>1689</v>
      </c>
      <c r="F1576" s="714" t="s">
        <v>705</v>
      </c>
      <c r="G1576" s="716" t="s">
        <v>1700</v>
      </c>
      <c r="H1576" s="716" t="s">
        <v>1739</v>
      </c>
      <c r="I1576" s="716" t="s">
        <v>1484</v>
      </c>
      <c r="J1576" s="717">
        <v>1</v>
      </c>
      <c r="K1576" s="718">
        <v>5.5</v>
      </c>
      <c r="L1576" s="718">
        <v>8.92</v>
      </c>
      <c r="M1576" s="726">
        <f t="shared" si="48"/>
        <v>0.61659192825112108</v>
      </c>
      <c r="N1576" s="727">
        <f t="shared" si="49"/>
        <v>0.61659192825112108</v>
      </c>
      <c r="O1576" s="714" t="s">
        <v>499</v>
      </c>
      <c r="P1576" s="721" t="s">
        <v>1521</v>
      </c>
      <c r="Q1576" s="714" t="s">
        <v>1694</v>
      </c>
      <c r="R1576" s="714">
        <v>46.9</v>
      </c>
      <c r="S1576" s="714">
        <v>6200</v>
      </c>
    </row>
    <row r="1577" spans="1:19">
      <c r="A1577" s="714" t="s">
        <v>671</v>
      </c>
      <c r="B1577" s="714">
        <v>2010</v>
      </c>
      <c r="C1577" s="714" t="s">
        <v>1689</v>
      </c>
      <c r="F1577" s="714" t="s">
        <v>705</v>
      </c>
      <c r="G1577" s="716" t="s">
        <v>1700</v>
      </c>
      <c r="H1577" s="716" t="s">
        <v>1739</v>
      </c>
      <c r="I1577" s="716" t="s">
        <v>402</v>
      </c>
      <c r="J1577" s="717">
        <v>1</v>
      </c>
      <c r="K1577" s="718">
        <v>7.95</v>
      </c>
      <c r="L1577" s="718">
        <v>8.92</v>
      </c>
      <c r="M1577" s="726">
        <f t="shared" si="48"/>
        <v>0.89125560538116599</v>
      </c>
      <c r="N1577" s="727">
        <f t="shared" si="49"/>
        <v>0.89125560538116599</v>
      </c>
      <c r="O1577" s="714" t="s">
        <v>499</v>
      </c>
      <c r="P1577" s="721" t="s">
        <v>1521</v>
      </c>
      <c r="Q1577" s="714" t="s">
        <v>1694</v>
      </c>
      <c r="R1577" s="714">
        <v>46.9</v>
      </c>
      <c r="S1577" s="714">
        <v>6200</v>
      </c>
    </row>
    <row r="1578" spans="1:19">
      <c r="A1578" s="721" t="s">
        <v>1657</v>
      </c>
      <c r="B1578" s="714">
        <v>2010</v>
      </c>
      <c r="C1578" s="714" t="s">
        <v>1689</v>
      </c>
      <c r="F1578" s="714" t="s">
        <v>705</v>
      </c>
      <c r="G1578" s="716" t="s">
        <v>1740</v>
      </c>
      <c r="H1578" s="716" t="s">
        <v>1741</v>
      </c>
      <c r="I1578" s="716" t="s">
        <v>1484</v>
      </c>
      <c r="J1578" s="717">
        <v>1</v>
      </c>
      <c r="K1578" s="718">
        <v>3.3</v>
      </c>
      <c r="L1578" s="718">
        <v>8.92</v>
      </c>
      <c r="M1578" s="726">
        <f t="shared" si="48"/>
        <v>0.3699551569506726</v>
      </c>
      <c r="N1578" s="727">
        <f t="shared" si="49"/>
        <v>0.3699551569506726</v>
      </c>
      <c r="O1578" s="714" t="s">
        <v>499</v>
      </c>
      <c r="P1578" s="714" t="s">
        <v>1537</v>
      </c>
      <c r="Q1578" s="714" t="s">
        <v>1694</v>
      </c>
      <c r="R1578" s="714">
        <v>46.9</v>
      </c>
      <c r="S1578" s="714">
        <v>6200</v>
      </c>
    </row>
    <row r="1579" spans="1:19">
      <c r="A1579" s="721" t="s">
        <v>1657</v>
      </c>
      <c r="B1579" s="714">
        <v>2010</v>
      </c>
      <c r="C1579" s="714" t="s">
        <v>1689</v>
      </c>
      <c r="F1579" s="714" t="s">
        <v>705</v>
      </c>
      <c r="G1579" s="716" t="s">
        <v>1740</v>
      </c>
      <c r="H1579" s="716" t="s">
        <v>1741</v>
      </c>
      <c r="I1579" s="716" t="s">
        <v>402</v>
      </c>
      <c r="J1579" s="717">
        <v>1</v>
      </c>
      <c r="K1579" s="718">
        <v>13.19</v>
      </c>
      <c r="L1579" s="718">
        <v>8.92</v>
      </c>
      <c r="M1579" s="726">
        <f t="shared" si="48"/>
        <v>1.4786995515695067</v>
      </c>
      <c r="N1579" s="727">
        <f t="shared" si="49"/>
        <v>1.4786995515695067</v>
      </c>
      <c r="O1579" s="714" t="s">
        <v>499</v>
      </c>
      <c r="P1579" s="714" t="s">
        <v>1537</v>
      </c>
      <c r="Q1579" s="714" t="s">
        <v>1694</v>
      </c>
      <c r="R1579" s="714">
        <v>46.9</v>
      </c>
      <c r="S1579" s="714">
        <v>6200</v>
      </c>
    </row>
    <row r="1580" spans="1:19">
      <c r="A1580" s="714" t="s">
        <v>1742</v>
      </c>
      <c r="B1580" s="714">
        <v>2010</v>
      </c>
      <c r="C1580" s="714" t="s">
        <v>1689</v>
      </c>
      <c r="F1580" s="714" t="s">
        <v>705</v>
      </c>
      <c r="G1580" s="716" t="s">
        <v>1672</v>
      </c>
      <c r="H1580" s="716" t="s">
        <v>1728</v>
      </c>
      <c r="I1580" s="716" t="s">
        <v>1484</v>
      </c>
      <c r="J1580" s="717">
        <v>1</v>
      </c>
      <c r="K1580" s="718">
        <v>1.1299999999999999</v>
      </c>
      <c r="L1580" s="718">
        <v>8.92</v>
      </c>
      <c r="M1580" s="726">
        <f t="shared" si="48"/>
        <v>0.12668161434977576</v>
      </c>
      <c r="N1580" s="727">
        <f t="shared" si="49"/>
        <v>0.12668161434977576</v>
      </c>
      <c r="O1580" s="714" t="s">
        <v>499</v>
      </c>
      <c r="Q1580" s="714" t="s">
        <v>1694</v>
      </c>
      <c r="R1580" s="714">
        <v>46.9</v>
      </c>
      <c r="S1580" s="714">
        <v>6200</v>
      </c>
    </row>
    <row r="1581" spans="1:19">
      <c r="A1581" s="714" t="s">
        <v>1742</v>
      </c>
      <c r="B1581" s="714">
        <v>2010</v>
      </c>
      <c r="C1581" s="714" t="s">
        <v>1689</v>
      </c>
      <c r="F1581" s="714" t="s">
        <v>705</v>
      </c>
      <c r="G1581" s="716" t="s">
        <v>1672</v>
      </c>
      <c r="H1581" s="716" t="s">
        <v>1728</v>
      </c>
      <c r="I1581" s="716" t="s">
        <v>402</v>
      </c>
      <c r="J1581" s="717">
        <v>1</v>
      </c>
      <c r="K1581" s="718">
        <v>1.07</v>
      </c>
      <c r="L1581" s="718">
        <v>8.92</v>
      </c>
      <c r="M1581" s="726">
        <f t="shared" si="48"/>
        <v>0.11995515695067266</v>
      </c>
      <c r="N1581" s="727">
        <f t="shared" si="49"/>
        <v>0.11995515695067266</v>
      </c>
      <c r="O1581" s="714" t="s">
        <v>499</v>
      </c>
      <c r="Q1581" s="714" t="s">
        <v>1694</v>
      </c>
      <c r="R1581" s="714">
        <v>46.9</v>
      </c>
      <c r="S1581" s="714">
        <v>6200</v>
      </c>
    </row>
    <row r="1582" spans="1:19">
      <c r="A1582" s="714" t="s">
        <v>611</v>
      </c>
      <c r="B1582" s="714">
        <v>2007</v>
      </c>
      <c r="C1582" s="714" t="s">
        <v>1743</v>
      </c>
      <c r="D1582" s="715" t="s">
        <v>610</v>
      </c>
      <c r="E1582" s="715" t="s">
        <v>1493</v>
      </c>
      <c r="F1582" s="714" t="s">
        <v>705</v>
      </c>
      <c r="G1582" s="716" t="s">
        <v>1672</v>
      </c>
      <c r="H1582" s="716" t="s">
        <v>1494</v>
      </c>
      <c r="I1582" s="715" t="s">
        <v>402</v>
      </c>
      <c r="J1582" s="717">
        <v>1</v>
      </c>
      <c r="K1582" s="718">
        <v>1.05</v>
      </c>
      <c r="L1582" s="718">
        <v>1</v>
      </c>
      <c r="M1582" s="726">
        <f t="shared" si="48"/>
        <v>1.05</v>
      </c>
      <c r="N1582" s="727">
        <f t="shared" si="49"/>
        <v>1.05</v>
      </c>
      <c r="O1582" s="714" t="s">
        <v>499</v>
      </c>
      <c r="P1582" s="714" t="s">
        <v>1693</v>
      </c>
      <c r="R1582" s="714">
        <v>46.9</v>
      </c>
      <c r="S1582" s="714">
        <v>6151</v>
      </c>
    </row>
    <row r="1583" spans="1:19">
      <c r="A1583" s="714" t="s">
        <v>611</v>
      </c>
      <c r="B1583" s="714">
        <v>2008</v>
      </c>
      <c r="C1583" s="714" t="s">
        <v>1743</v>
      </c>
      <c r="D1583" s="715" t="s">
        <v>610</v>
      </c>
      <c r="E1583" s="715" t="s">
        <v>1493</v>
      </c>
      <c r="F1583" s="714" t="s">
        <v>705</v>
      </c>
      <c r="G1583" s="716" t="s">
        <v>1672</v>
      </c>
      <c r="H1583" s="716" t="s">
        <v>1494</v>
      </c>
      <c r="I1583" s="715" t="s">
        <v>402</v>
      </c>
      <c r="J1583" s="717">
        <v>1</v>
      </c>
      <c r="K1583" s="718">
        <v>1.04</v>
      </c>
      <c r="L1583" s="718">
        <v>1</v>
      </c>
      <c r="M1583" s="726">
        <f t="shared" si="48"/>
        <v>1.04</v>
      </c>
      <c r="N1583" s="727">
        <f t="shared" si="49"/>
        <v>1.04</v>
      </c>
      <c r="O1583" s="714" t="s">
        <v>499</v>
      </c>
      <c r="P1583" s="714" t="s">
        <v>1693</v>
      </c>
      <c r="R1583" s="714">
        <v>46.9</v>
      </c>
      <c r="S1583" s="714">
        <v>6280</v>
      </c>
    </row>
    <row r="1584" spans="1:19">
      <c r="A1584" s="714" t="s">
        <v>654</v>
      </c>
      <c r="B1584" s="714">
        <v>2007</v>
      </c>
      <c r="C1584" s="714" t="s">
        <v>1743</v>
      </c>
      <c r="D1584" s="715" t="s">
        <v>653</v>
      </c>
      <c r="E1584" s="715" t="s">
        <v>1236</v>
      </c>
      <c r="F1584" s="714" t="s">
        <v>705</v>
      </c>
      <c r="G1584" s="716" t="s">
        <v>1672</v>
      </c>
      <c r="H1584" s="716" t="s">
        <v>1511</v>
      </c>
      <c r="I1584" s="716" t="s">
        <v>402</v>
      </c>
      <c r="J1584" s="717">
        <v>1</v>
      </c>
      <c r="K1584" s="718">
        <v>0.41</v>
      </c>
      <c r="L1584" s="718">
        <v>1</v>
      </c>
      <c r="M1584" s="726">
        <f t="shared" si="48"/>
        <v>0.41</v>
      </c>
      <c r="N1584" s="727">
        <f t="shared" si="49"/>
        <v>0.41</v>
      </c>
      <c r="O1584" s="714" t="s">
        <v>499</v>
      </c>
      <c r="P1584" s="714" t="s">
        <v>459</v>
      </c>
      <c r="R1584" s="714">
        <v>46.9</v>
      </c>
      <c r="S1584" s="714">
        <v>6151</v>
      </c>
    </row>
    <row r="1585" spans="1:19">
      <c r="A1585" s="714" t="s">
        <v>654</v>
      </c>
      <c r="B1585" s="714">
        <v>2008</v>
      </c>
      <c r="C1585" s="714" t="s">
        <v>1743</v>
      </c>
      <c r="D1585" s="715" t="s">
        <v>653</v>
      </c>
      <c r="E1585" s="715" t="s">
        <v>1236</v>
      </c>
      <c r="F1585" s="714" t="s">
        <v>705</v>
      </c>
      <c r="G1585" s="716" t="s">
        <v>1672</v>
      </c>
      <c r="H1585" s="716" t="s">
        <v>1511</v>
      </c>
      <c r="I1585" s="716" t="s">
        <v>402</v>
      </c>
      <c r="J1585" s="717">
        <v>1</v>
      </c>
      <c r="K1585" s="718">
        <v>0.42</v>
      </c>
      <c r="L1585" s="718">
        <v>1</v>
      </c>
      <c r="M1585" s="726">
        <f t="shared" si="48"/>
        <v>0.42</v>
      </c>
      <c r="N1585" s="727">
        <f t="shared" si="49"/>
        <v>0.42</v>
      </c>
      <c r="O1585" s="714" t="s">
        <v>499</v>
      </c>
      <c r="P1585" s="714" t="s">
        <v>459</v>
      </c>
      <c r="R1585" s="714">
        <v>46.9</v>
      </c>
      <c r="S1585" s="714">
        <v>6280</v>
      </c>
    </row>
    <row r="1586" spans="1:19">
      <c r="A1586" s="714" t="s">
        <v>663</v>
      </c>
      <c r="B1586" s="714">
        <v>2007</v>
      </c>
      <c r="C1586" s="714" t="s">
        <v>1743</v>
      </c>
      <c r="D1586" s="715" t="s">
        <v>662</v>
      </c>
      <c r="E1586" s="715" t="s">
        <v>547</v>
      </c>
      <c r="F1586" s="714" t="s">
        <v>705</v>
      </c>
      <c r="G1586" s="716" t="s">
        <v>1672</v>
      </c>
      <c r="H1586" s="716" t="s">
        <v>1579</v>
      </c>
      <c r="I1586" s="716" t="s">
        <v>402</v>
      </c>
      <c r="J1586" s="717">
        <v>1</v>
      </c>
      <c r="K1586" s="718">
        <v>0.69</v>
      </c>
      <c r="L1586" s="718">
        <v>1</v>
      </c>
      <c r="M1586" s="726">
        <f t="shared" si="48"/>
        <v>0.69</v>
      </c>
      <c r="N1586" s="727">
        <f t="shared" si="49"/>
        <v>0.69</v>
      </c>
      <c r="O1586" s="714" t="s">
        <v>499</v>
      </c>
      <c r="R1586" s="714">
        <v>46.9</v>
      </c>
      <c r="S1586" s="714">
        <v>6151</v>
      </c>
    </row>
    <row r="1587" spans="1:19">
      <c r="A1587" s="714" t="s">
        <v>663</v>
      </c>
      <c r="B1587" s="714">
        <v>2008</v>
      </c>
      <c r="C1587" s="714" t="s">
        <v>1743</v>
      </c>
      <c r="D1587" s="715" t="s">
        <v>662</v>
      </c>
      <c r="E1587" s="715" t="s">
        <v>547</v>
      </c>
      <c r="F1587" s="714" t="s">
        <v>705</v>
      </c>
      <c r="G1587" s="716" t="s">
        <v>1672</v>
      </c>
      <c r="H1587" s="716" t="s">
        <v>1579</v>
      </c>
      <c r="I1587" s="716" t="s">
        <v>402</v>
      </c>
      <c r="J1587" s="717">
        <v>1</v>
      </c>
      <c r="K1587" s="718">
        <v>0.74</v>
      </c>
      <c r="L1587" s="718">
        <v>1</v>
      </c>
      <c r="M1587" s="726">
        <f t="shared" si="48"/>
        <v>0.74</v>
      </c>
      <c r="N1587" s="727">
        <f t="shared" si="49"/>
        <v>0.74</v>
      </c>
      <c r="O1587" s="714" t="s">
        <v>499</v>
      </c>
      <c r="R1587" s="714">
        <v>46.9</v>
      </c>
      <c r="S1587" s="714">
        <v>6280</v>
      </c>
    </row>
    <row r="1588" spans="1:19">
      <c r="A1588" s="714" t="s">
        <v>570</v>
      </c>
      <c r="B1588" s="714">
        <v>2007</v>
      </c>
      <c r="C1588" s="714" t="s">
        <v>1743</v>
      </c>
      <c r="D1588" s="715" t="s">
        <v>569</v>
      </c>
      <c r="E1588" s="715" t="s">
        <v>1512</v>
      </c>
      <c r="F1588" s="714" t="s">
        <v>705</v>
      </c>
      <c r="G1588" s="716" t="s">
        <v>1672</v>
      </c>
      <c r="H1588" s="716" t="s">
        <v>1513</v>
      </c>
      <c r="I1588" s="716" t="s">
        <v>402</v>
      </c>
      <c r="J1588" s="717">
        <v>1</v>
      </c>
      <c r="K1588" s="718">
        <v>0.73</v>
      </c>
      <c r="L1588" s="718">
        <v>1</v>
      </c>
      <c r="M1588" s="726">
        <f t="shared" si="48"/>
        <v>0.73</v>
      </c>
      <c r="N1588" s="727">
        <f t="shared" si="49"/>
        <v>0.73</v>
      </c>
      <c r="O1588" s="714" t="s">
        <v>499</v>
      </c>
      <c r="R1588" s="714">
        <v>46.9</v>
      </c>
      <c r="S1588" s="714">
        <v>6151</v>
      </c>
    </row>
    <row r="1589" spans="1:19">
      <c r="A1589" s="714" t="s">
        <v>570</v>
      </c>
      <c r="B1589" s="714">
        <v>2008</v>
      </c>
      <c r="C1589" s="714" t="s">
        <v>1743</v>
      </c>
      <c r="D1589" s="715" t="s">
        <v>569</v>
      </c>
      <c r="E1589" s="715" t="s">
        <v>1512</v>
      </c>
      <c r="F1589" s="714" t="s">
        <v>705</v>
      </c>
      <c r="G1589" s="716" t="s">
        <v>1672</v>
      </c>
      <c r="H1589" s="716" t="s">
        <v>1513</v>
      </c>
      <c r="I1589" s="716" t="s">
        <v>402</v>
      </c>
      <c r="J1589" s="717">
        <v>1</v>
      </c>
      <c r="K1589" s="718">
        <v>0.78</v>
      </c>
      <c r="L1589" s="718">
        <v>1</v>
      </c>
      <c r="M1589" s="726">
        <f t="shared" si="48"/>
        <v>0.78</v>
      </c>
      <c r="N1589" s="727">
        <f t="shared" si="49"/>
        <v>0.78</v>
      </c>
      <c r="O1589" s="714" t="s">
        <v>499</v>
      </c>
      <c r="R1589" s="714">
        <v>46.9</v>
      </c>
      <c r="S1589" s="714">
        <v>6280</v>
      </c>
    </row>
    <row r="1590" spans="1:19">
      <c r="A1590" s="714" t="s">
        <v>676</v>
      </c>
      <c r="B1590" s="714">
        <v>2007</v>
      </c>
      <c r="C1590" s="714" t="s">
        <v>1743</v>
      </c>
      <c r="D1590" s="715" t="s">
        <v>675</v>
      </c>
      <c r="E1590" s="715" t="s">
        <v>1493</v>
      </c>
      <c r="F1590" s="714" t="s">
        <v>705</v>
      </c>
      <c r="G1590" s="716" t="s">
        <v>1744</v>
      </c>
      <c r="H1590" s="716" t="s">
        <v>1745</v>
      </c>
      <c r="I1590" s="716" t="s">
        <v>402</v>
      </c>
      <c r="J1590" s="717">
        <v>1</v>
      </c>
      <c r="K1590" s="718">
        <v>0.13</v>
      </c>
      <c r="L1590" s="718">
        <v>1</v>
      </c>
      <c r="M1590" s="726">
        <f t="shared" si="48"/>
        <v>0.13</v>
      </c>
      <c r="N1590" s="727">
        <f t="shared" si="49"/>
        <v>0.13</v>
      </c>
      <c r="O1590" s="714" t="s">
        <v>499</v>
      </c>
      <c r="R1590" s="714">
        <v>46.9</v>
      </c>
      <c r="S1590" s="714">
        <v>6151</v>
      </c>
    </row>
    <row r="1591" spans="1:19">
      <c r="A1591" s="714" t="s">
        <v>676</v>
      </c>
      <c r="B1591" s="714">
        <v>2008</v>
      </c>
      <c r="C1591" s="714" t="s">
        <v>1743</v>
      </c>
      <c r="D1591" s="715" t="s">
        <v>675</v>
      </c>
      <c r="E1591" s="715" t="s">
        <v>1493</v>
      </c>
      <c r="F1591" s="714" t="s">
        <v>705</v>
      </c>
      <c r="G1591" s="716" t="s">
        <v>1744</v>
      </c>
      <c r="H1591" s="716" t="s">
        <v>1745</v>
      </c>
      <c r="I1591" s="716" t="s">
        <v>402</v>
      </c>
      <c r="J1591" s="717">
        <v>1</v>
      </c>
      <c r="K1591" s="718">
        <v>0.13</v>
      </c>
      <c r="L1591" s="718">
        <v>1</v>
      </c>
      <c r="M1591" s="726">
        <f t="shared" si="48"/>
        <v>0.13</v>
      </c>
      <c r="N1591" s="727">
        <f t="shared" si="49"/>
        <v>0.13</v>
      </c>
      <c r="O1591" s="714" t="s">
        <v>499</v>
      </c>
      <c r="R1591" s="714">
        <v>46.9</v>
      </c>
      <c r="S1591" s="714">
        <v>6280</v>
      </c>
    </row>
    <row r="1592" spans="1:19">
      <c r="A1592" s="714" t="s">
        <v>1523</v>
      </c>
      <c r="B1592" s="714">
        <v>2007</v>
      </c>
      <c r="C1592" s="714" t="s">
        <v>1743</v>
      </c>
      <c r="D1592" s="715" t="s">
        <v>636</v>
      </c>
      <c r="E1592" s="715" t="s">
        <v>455</v>
      </c>
      <c r="F1592" s="714" t="s">
        <v>705</v>
      </c>
      <c r="G1592" s="716" t="s">
        <v>1672</v>
      </c>
      <c r="H1592" s="716" t="s">
        <v>1494</v>
      </c>
      <c r="I1592" s="716" t="s">
        <v>402</v>
      </c>
      <c r="J1592" s="717">
        <v>1</v>
      </c>
      <c r="K1592" s="718">
        <v>0.56000000000000005</v>
      </c>
      <c r="L1592" s="718">
        <v>1</v>
      </c>
      <c r="M1592" s="726">
        <f t="shared" si="48"/>
        <v>0.56000000000000005</v>
      </c>
      <c r="N1592" s="727">
        <f t="shared" si="49"/>
        <v>0.56000000000000005</v>
      </c>
      <c r="O1592" s="714" t="s">
        <v>499</v>
      </c>
      <c r="P1592" s="721" t="s">
        <v>1524</v>
      </c>
      <c r="R1592" s="714">
        <v>46.9</v>
      </c>
      <c r="S1592" s="714">
        <v>6151</v>
      </c>
    </row>
    <row r="1593" spans="1:19">
      <c r="A1593" s="714" t="s">
        <v>1523</v>
      </c>
      <c r="B1593" s="714">
        <v>2008</v>
      </c>
      <c r="C1593" s="714" t="s">
        <v>1743</v>
      </c>
      <c r="D1593" s="715" t="s">
        <v>636</v>
      </c>
      <c r="E1593" s="715" t="s">
        <v>455</v>
      </c>
      <c r="F1593" s="714" t="s">
        <v>705</v>
      </c>
      <c r="G1593" s="716" t="s">
        <v>1672</v>
      </c>
      <c r="H1593" s="716" t="s">
        <v>1494</v>
      </c>
      <c r="I1593" s="716" t="s">
        <v>402</v>
      </c>
      <c r="J1593" s="717">
        <v>1</v>
      </c>
      <c r="K1593" s="718">
        <v>0.57999999999999996</v>
      </c>
      <c r="L1593" s="718">
        <v>1</v>
      </c>
      <c r="M1593" s="726">
        <f t="shared" si="48"/>
        <v>0.57999999999999996</v>
      </c>
      <c r="N1593" s="727">
        <f t="shared" si="49"/>
        <v>0.57999999999999996</v>
      </c>
      <c r="O1593" s="714" t="s">
        <v>499</v>
      </c>
      <c r="P1593" s="721" t="s">
        <v>1524</v>
      </c>
      <c r="R1593" s="714">
        <v>46.9</v>
      </c>
      <c r="S1593" s="714">
        <v>6280</v>
      </c>
    </row>
    <row r="1594" spans="1:19">
      <c r="A1594" s="714" t="s">
        <v>594</v>
      </c>
      <c r="B1594" s="714">
        <v>2007</v>
      </c>
      <c r="C1594" s="714" t="s">
        <v>1743</v>
      </c>
      <c r="D1594" s="715" t="s">
        <v>593</v>
      </c>
      <c r="E1594" s="715" t="s">
        <v>333</v>
      </c>
      <c r="F1594" s="714" t="s">
        <v>705</v>
      </c>
      <c r="G1594" s="716" t="s">
        <v>1746</v>
      </c>
      <c r="H1594" s="716" t="s">
        <v>1536</v>
      </c>
      <c r="I1594" s="716" t="s">
        <v>402</v>
      </c>
      <c r="J1594" s="717">
        <v>1</v>
      </c>
      <c r="K1594" s="718">
        <v>33.770000000000003</v>
      </c>
      <c r="L1594" s="718">
        <v>1</v>
      </c>
      <c r="M1594" s="726">
        <f t="shared" si="48"/>
        <v>33.770000000000003</v>
      </c>
      <c r="N1594" s="727">
        <f t="shared" si="49"/>
        <v>33.770000000000003</v>
      </c>
      <c r="O1594" s="714" t="s">
        <v>499</v>
      </c>
      <c r="R1594" s="714">
        <v>46.9</v>
      </c>
      <c r="S1594" s="714">
        <v>6151</v>
      </c>
    </row>
    <row r="1595" spans="1:19">
      <c r="A1595" s="714" t="s">
        <v>594</v>
      </c>
      <c r="B1595" s="714">
        <v>2008</v>
      </c>
      <c r="C1595" s="714" t="s">
        <v>1743</v>
      </c>
      <c r="D1595" s="715" t="s">
        <v>593</v>
      </c>
      <c r="E1595" s="715" t="s">
        <v>333</v>
      </c>
      <c r="F1595" s="714" t="s">
        <v>705</v>
      </c>
      <c r="G1595" s="716" t="s">
        <v>1746</v>
      </c>
      <c r="H1595" s="716" t="s">
        <v>1536</v>
      </c>
      <c r="I1595" s="716" t="s">
        <v>402</v>
      </c>
      <c r="J1595" s="717">
        <v>1</v>
      </c>
      <c r="K1595" s="718">
        <v>33.54</v>
      </c>
      <c r="L1595" s="718">
        <v>1</v>
      </c>
      <c r="M1595" s="726">
        <f t="shared" si="48"/>
        <v>33.54</v>
      </c>
      <c r="N1595" s="727">
        <f t="shared" si="49"/>
        <v>33.54</v>
      </c>
      <c r="O1595" s="714" t="s">
        <v>499</v>
      </c>
      <c r="R1595" s="714">
        <v>46.9</v>
      </c>
      <c r="S1595" s="714">
        <v>6280</v>
      </c>
    </row>
    <row r="1596" spans="1:19">
      <c r="A1596" s="714" t="s">
        <v>603</v>
      </c>
      <c r="B1596" s="714">
        <v>2007</v>
      </c>
      <c r="C1596" s="714" t="s">
        <v>1743</v>
      </c>
      <c r="D1596" s="715" t="s">
        <v>602</v>
      </c>
      <c r="E1596" s="715" t="s">
        <v>577</v>
      </c>
      <c r="F1596" s="714" t="s">
        <v>705</v>
      </c>
      <c r="G1596" s="716" t="s">
        <v>1672</v>
      </c>
      <c r="H1596" s="716" t="s">
        <v>1481</v>
      </c>
      <c r="I1596" s="716" t="s">
        <v>402</v>
      </c>
      <c r="J1596" s="717">
        <v>1</v>
      </c>
      <c r="K1596" s="718">
        <v>3.34</v>
      </c>
      <c r="L1596" s="718">
        <v>1</v>
      </c>
      <c r="M1596" s="726">
        <f t="shared" si="48"/>
        <v>3.34</v>
      </c>
      <c r="N1596" s="727">
        <f t="shared" si="49"/>
        <v>3.34</v>
      </c>
      <c r="O1596" s="714" t="s">
        <v>499</v>
      </c>
      <c r="R1596" s="714">
        <v>46.9</v>
      </c>
      <c r="S1596" s="714">
        <v>6151</v>
      </c>
    </row>
    <row r="1597" spans="1:19">
      <c r="A1597" s="714" t="s">
        <v>603</v>
      </c>
      <c r="B1597" s="714">
        <v>2008</v>
      </c>
      <c r="C1597" s="714" t="s">
        <v>1743</v>
      </c>
      <c r="D1597" s="715" t="s">
        <v>602</v>
      </c>
      <c r="E1597" s="715" t="s">
        <v>577</v>
      </c>
      <c r="F1597" s="714" t="s">
        <v>705</v>
      </c>
      <c r="G1597" s="716" t="s">
        <v>1672</v>
      </c>
      <c r="H1597" s="716" t="s">
        <v>1481</v>
      </c>
      <c r="I1597" s="716" t="s">
        <v>402</v>
      </c>
      <c r="J1597" s="717">
        <v>1</v>
      </c>
      <c r="K1597" s="718">
        <v>3.32</v>
      </c>
      <c r="L1597" s="718">
        <v>1</v>
      </c>
      <c r="M1597" s="726">
        <f t="shared" si="48"/>
        <v>3.32</v>
      </c>
      <c r="N1597" s="727">
        <f t="shared" si="49"/>
        <v>3.32</v>
      </c>
      <c r="O1597" s="714" t="s">
        <v>499</v>
      </c>
      <c r="R1597" s="714">
        <v>46.9</v>
      </c>
      <c r="S1597" s="714">
        <v>6280</v>
      </c>
    </row>
    <row r="1598" spans="1:19">
      <c r="A1598" s="721" t="s">
        <v>1657</v>
      </c>
      <c r="B1598" s="714">
        <v>2007</v>
      </c>
      <c r="C1598" s="714" t="s">
        <v>1743</v>
      </c>
      <c r="D1598" s="715" t="s">
        <v>598</v>
      </c>
      <c r="E1598" s="715" t="s">
        <v>333</v>
      </c>
      <c r="F1598" s="714" t="s">
        <v>705</v>
      </c>
      <c r="G1598" s="716" t="s">
        <v>1700</v>
      </c>
      <c r="H1598" s="716" t="s">
        <v>1747</v>
      </c>
      <c r="I1598" s="716" t="s">
        <v>402</v>
      </c>
      <c r="J1598" s="717">
        <v>1</v>
      </c>
      <c r="K1598" s="718">
        <v>0.15</v>
      </c>
      <c r="L1598" s="718">
        <v>1</v>
      </c>
      <c r="M1598" s="726">
        <f t="shared" si="48"/>
        <v>0.15</v>
      </c>
      <c r="N1598" s="727">
        <f t="shared" si="49"/>
        <v>0.15</v>
      </c>
      <c r="O1598" s="714" t="s">
        <v>499</v>
      </c>
      <c r="P1598" s="714" t="s">
        <v>1537</v>
      </c>
      <c r="R1598" s="714">
        <v>46.9</v>
      </c>
      <c r="S1598" s="714">
        <v>6151</v>
      </c>
    </row>
    <row r="1599" spans="1:19">
      <c r="A1599" s="721" t="s">
        <v>1657</v>
      </c>
      <c r="B1599" s="714">
        <v>2008</v>
      </c>
      <c r="C1599" s="714" t="s">
        <v>1743</v>
      </c>
      <c r="D1599" s="715" t="s">
        <v>598</v>
      </c>
      <c r="E1599" s="715" t="s">
        <v>333</v>
      </c>
      <c r="F1599" s="714" t="s">
        <v>705</v>
      </c>
      <c r="G1599" s="716" t="s">
        <v>1700</v>
      </c>
      <c r="H1599" s="716" t="s">
        <v>1747</v>
      </c>
      <c r="I1599" s="716" t="s">
        <v>402</v>
      </c>
      <c r="J1599" s="717">
        <v>1</v>
      </c>
      <c r="K1599" s="718">
        <v>0.15</v>
      </c>
      <c r="L1599" s="718">
        <v>1</v>
      </c>
      <c r="M1599" s="726">
        <f t="shared" si="48"/>
        <v>0.15</v>
      </c>
      <c r="N1599" s="727">
        <f t="shared" si="49"/>
        <v>0.15</v>
      </c>
      <c r="O1599" s="714" t="s">
        <v>499</v>
      </c>
      <c r="P1599" s="714" t="s">
        <v>1537</v>
      </c>
      <c r="R1599" s="714">
        <v>46.9</v>
      </c>
      <c r="S1599" s="714">
        <v>6280</v>
      </c>
    </row>
    <row r="1600" spans="1:19">
      <c r="A1600" s="714" t="s">
        <v>1748</v>
      </c>
      <c r="B1600" s="714">
        <v>2007</v>
      </c>
      <c r="C1600" s="714" t="s">
        <v>1743</v>
      </c>
      <c r="D1600" s="715" t="s">
        <v>1749</v>
      </c>
      <c r="E1600" s="715" t="s">
        <v>303</v>
      </c>
      <c r="F1600" s="714" t="s">
        <v>705</v>
      </c>
      <c r="H1600" s="716" t="s">
        <v>1579</v>
      </c>
      <c r="I1600" s="716" t="s">
        <v>402</v>
      </c>
      <c r="J1600" s="717">
        <v>1</v>
      </c>
      <c r="K1600" s="718">
        <v>0.27</v>
      </c>
      <c r="L1600" s="718">
        <v>1</v>
      </c>
      <c r="M1600" s="726">
        <f t="shared" si="48"/>
        <v>0.27</v>
      </c>
      <c r="N1600" s="727">
        <f t="shared" si="49"/>
        <v>0.27</v>
      </c>
      <c r="O1600" s="714" t="s">
        <v>499</v>
      </c>
      <c r="R1600" s="714">
        <v>46.9</v>
      </c>
      <c r="S1600" s="714">
        <v>6151</v>
      </c>
    </row>
    <row r="1601" spans="1:19">
      <c r="A1601" s="714" t="s">
        <v>1748</v>
      </c>
      <c r="B1601" s="714">
        <v>2008</v>
      </c>
      <c r="C1601" s="714" t="s">
        <v>1743</v>
      </c>
      <c r="D1601" s="715" t="s">
        <v>1749</v>
      </c>
      <c r="E1601" s="715" t="s">
        <v>303</v>
      </c>
      <c r="F1601" s="714" t="s">
        <v>705</v>
      </c>
      <c r="H1601" s="716" t="s">
        <v>1579</v>
      </c>
      <c r="I1601" s="716" t="s">
        <v>402</v>
      </c>
      <c r="J1601" s="717">
        <v>1</v>
      </c>
      <c r="K1601" s="718">
        <v>0.27</v>
      </c>
      <c r="L1601" s="718">
        <v>1</v>
      </c>
      <c r="M1601" s="726">
        <f t="shared" si="48"/>
        <v>0.27</v>
      </c>
      <c r="N1601" s="727">
        <f t="shared" si="49"/>
        <v>0.27</v>
      </c>
      <c r="O1601" s="714" t="s">
        <v>499</v>
      </c>
      <c r="R1601" s="714">
        <v>46.9</v>
      </c>
      <c r="S1601" s="714">
        <v>6280</v>
      </c>
    </row>
    <row r="1602" spans="1:19">
      <c r="A1602" s="714" t="s">
        <v>1750</v>
      </c>
      <c r="B1602" s="714">
        <v>2007</v>
      </c>
      <c r="C1602" s="714" t="s">
        <v>1743</v>
      </c>
      <c r="D1602" s="715" t="s">
        <v>556</v>
      </c>
      <c r="E1602" s="715" t="s">
        <v>559</v>
      </c>
      <c r="F1602" s="714" t="s">
        <v>705</v>
      </c>
      <c r="G1602" s="716" t="s">
        <v>1672</v>
      </c>
      <c r="H1602" s="716" t="s">
        <v>1598</v>
      </c>
      <c r="I1602" s="716" t="s">
        <v>402</v>
      </c>
      <c r="J1602" s="717">
        <v>1</v>
      </c>
      <c r="K1602" s="718">
        <v>0.38</v>
      </c>
      <c r="L1602" s="718">
        <v>1</v>
      </c>
      <c r="M1602" s="726">
        <f t="shared" si="48"/>
        <v>0.38</v>
      </c>
      <c r="N1602" s="727">
        <f t="shared" si="49"/>
        <v>0.38</v>
      </c>
      <c r="O1602" s="714" t="s">
        <v>499</v>
      </c>
      <c r="P1602" s="714" t="s">
        <v>1751</v>
      </c>
      <c r="R1602" s="714">
        <v>46.9</v>
      </c>
      <c r="S1602" s="714">
        <v>6151</v>
      </c>
    </row>
    <row r="1603" spans="1:19">
      <c r="A1603" s="714" t="s">
        <v>1750</v>
      </c>
      <c r="B1603" s="714">
        <v>2008</v>
      </c>
      <c r="C1603" s="714" t="s">
        <v>1743</v>
      </c>
      <c r="D1603" s="715" t="s">
        <v>556</v>
      </c>
      <c r="E1603" s="715" t="s">
        <v>559</v>
      </c>
      <c r="F1603" s="714" t="s">
        <v>705</v>
      </c>
      <c r="G1603" s="716" t="s">
        <v>1672</v>
      </c>
      <c r="H1603" s="716" t="s">
        <v>1598</v>
      </c>
      <c r="I1603" s="716" t="s">
        <v>402</v>
      </c>
      <c r="J1603" s="717">
        <v>1</v>
      </c>
      <c r="K1603" s="718">
        <v>0.4</v>
      </c>
      <c r="L1603" s="718">
        <v>1</v>
      </c>
      <c r="M1603" s="726">
        <f t="shared" si="48"/>
        <v>0.4</v>
      </c>
      <c r="N1603" s="727">
        <f t="shared" si="49"/>
        <v>0.4</v>
      </c>
      <c r="O1603" s="714" t="s">
        <v>499</v>
      </c>
      <c r="P1603" s="714" t="s">
        <v>1751</v>
      </c>
      <c r="R1603" s="714">
        <v>46.9</v>
      </c>
      <c r="S1603" s="714">
        <v>6280</v>
      </c>
    </row>
    <row r="1604" spans="1:19">
      <c r="A1604" s="714" t="s">
        <v>586</v>
      </c>
      <c r="B1604" s="714">
        <v>2007</v>
      </c>
      <c r="C1604" s="714" t="s">
        <v>1743</v>
      </c>
      <c r="D1604" s="715" t="s">
        <v>585</v>
      </c>
      <c r="E1604" s="715" t="s">
        <v>1236</v>
      </c>
      <c r="F1604" s="714" t="s">
        <v>705</v>
      </c>
      <c r="G1604" s="716" t="s">
        <v>1672</v>
      </c>
      <c r="H1604" s="716" t="s">
        <v>1513</v>
      </c>
      <c r="I1604" s="716" t="s">
        <v>402</v>
      </c>
      <c r="J1604" s="717">
        <v>1</v>
      </c>
      <c r="K1604" s="718">
        <v>1.84</v>
      </c>
      <c r="L1604" s="718">
        <v>1</v>
      </c>
      <c r="M1604" s="726">
        <f t="shared" ref="M1604:M1667" si="50">+K1604/L1604</f>
        <v>1.84</v>
      </c>
      <c r="N1604" s="727">
        <f t="shared" ref="N1604:N1667" si="51">+M1604/J1604</f>
        <v>1.84</v>
      </c>
      <c r="O1604" s="714" t="s">
        <v>499</v>
      </c>
      <c r="R1604" s="714">
        <v>46.9</v>
      </c>
      <c r="S1604" s="714">
        <v>6151</v>
      </c>
    </row>
    <row r="1605" spans="1:19">
      <c r="A1605" s="714" t="s">
        <v>586</v>
      </c>
      <c r="B1605" s="714">
        <v>2008</v>
      </c>
      <c r="C1605" s="714" t="s">
        <v>1743</v>
      </c>
      <c r="D1605" s="715" t="s">
        <v>585</v>
      </c>
      <c r="E1605" s="715" t="s">
        <v>1236</v>
      </c>
      <c r="F1605" s="714" t="s">
        <v>705</v>
      </c>
      <c r="G1605" s="716" t="s">
        <v>1672</v>
      </c>
      <c r="H1605" s="716" t="s">
        <v>1513</v>
      </c>
      <c r="I1605" s="716" t="s">
        <v>402</v>
      </c>
      <c r="J1605" s="717">
        <v>1</v>
      </c>
      <c r="K1605" s="718">
        <v>1.9</v>
      </c>
      <c r="L1605" s="718">
        <v>1</v>
      </c>
      <c r="M1605" s="726">
        <f t="shared" si="50"/>
        <v>1.9</v>
      </c>
      <c r="N1605" s="727">
        <f t="shared" si="51"/>
        <v>1.9</v>
      </c>
      <c r="O1605" s="714" t="s">
        <v>499</v>
      </c>
      <c r="R1605" s="714">
        <v>46.9</v>
      </c>
      <c r="S1605" s="714">
        <v>6280</v>
      </c>
    </row>
    <row r="1606" spans="1:19">
      <c r="A1606" s="714" t="s">
        <v>533</v>
      </c>
      <c r="B1606" s="714">
        <v>2007</v>
      </c>
      <c r="C1606" s="714" t="s">
        <v>1743</v>
      </c>
      <c r="D1606" s="715" t="s">
        <v>532</v>
      </c>
      <c r="E1606" s="715" t="s">
        <v>1493</v>
      </c>
      <c r="F1606" s="714" t="s">
        <v>705</v>
      </c>
      <c r="G1606" s="716" t="s">
        <v>1672</v>
      </c>
      <c r="H1606" s="716" t="s">
        <v>1584</v>
      </c>
      <c r="I1606" s="716" t="s">
        <v>402</v>
      </c>
      <c r="J1606" s="717">
        <v>1</v>
      </c>
      <c r="K1606" s="718">
        <v>0.81</v>
      </c>
      <c r="L1606" s="718">
        <v>1</v>
      </c>
      <c r="M1606" s="726">
        <f t="shared" si="50"/>
        <v>0.81</v>
      </c>
      <c r="N1606" s="727">
        <f t="shared" si="51"/>
        <v>0.81</v>
      </c>
      <c r="O1606" s="714" t="s">
        <v>499</v>
      </c>
      <c r="P1606" s="721" t="s">
        <v>1642</v>
      </c>
      <c r="R1606" s="714">
        <v>46.9</v>
      </c>
      <c r="S1606" s="714">
        <v>6151</v>
      </c>
    </row>
    <row r="1607" spans="1:19">
      <c r="A1607" s="714" t="s">
        <v>533</v>
      </c>
      <c r="B1607" s="714">
        <v>2008</v>
      </c>
      <c r="C1607" s="714" t="s">
        <v>1743</v>
      </c>
      <c r="D1607" s="715" t="s">
        <v>532</v>
      </c>
      <c r="E1607" s="715" t="s">
        <v>1493</v>
      </c>
      <c r="F1607" s="714" t="s">
        <v>705</v>
      </c>
      <c r="G1607" s="716" t="s">
        <v>1672</v>
      </c>
      <c r="H1607" s="716" t="s">
        <v>1584</v>
      </c>
      <c r="I1607" s="716" t="s">
        <v>402</v>
      </c>
      <c r="J1607" s="717">
        <v>1</v>
      </c>
      <c r="K1607" s="718">
        <v>0.8</v>
      </c>
      <c r="L1607" s="718">
        <v>1</v>
      </c>
      <c r="M1607" s="726">
        <f t="shared" si="50"/>
        <v>0.8</v>
      </c>
      <c r="N1607" s="727">
        <f t="shared" si="51"/>
        <v>0.8</v>
      </c>
      <c r="O1607" s="714" t="s">
        <v>499</v>
      </c>
      <c r="P1607" s="721" t="s">
        <v>1642</v>
      </c>
      <c r="R1607" s="714">
        <v>46.9</v>
      </c>
      <c r="S1607" s="714">
        <v>6280</v>
      </c>
    </row>
    <row r="1608" spans="1:19">
      <c r="A1608" s="714" t="s">
        <v>671</v>
      </c>
      <c r="B1608" s="714">
        <v>2007</v>
      </c>
      <c r="C1608" s="714" t="s">
        <v>1743</v>
      </c>
      <c r="D1608" s="715" t="s">
        <v>670</v>
      </c>
      <c r="E1608" s="715" t="s">
        <v>1493</v>
      </c>
      <c r="F1608" s="714" t="s">
        <v>705</v>
      </c>
      <c r="G1608" s="716" t="s">
        <v>1744</v>
      </c>
      <c r="H1608" s="716" t="s">
        <v>1752</v>
      </c>
      <c r="I1608" s="716" t="s">
        <v>402</v>
      </c>
      <c r="J1608" s="717">
        <v>1</v>
      </c>
      <c r="K1608" s="718">
        <v>0.04</v>
      </c>
      <c r="L1608" s="718">
        <v>1</v>
      </c>
      <c r="M1608" s="726">
        <f t="shared" si="50"/>
        <v>0.04</v>
      </c>
      <c r="N1608" s="727">
        <f t="shared" si="51"/>
        <v>0.04</v>
      </c>
      <c r="O1608" s="714" t="s">
        <v>499</v>
      </c>
      <c r="R1608" s="714">
        <v>46.9</v>
      </c>
      <c r="S1608" s="714">
        <v>6151</v>
      </c>
    </row>
    <row r="1609" spans="1:19">
      <c r="A1609" s="714" t="s">
        <v>671</v>
      </c>
      <c r="B1609" s="714">
        <v>2008</v>
      </c>
      <c r="C1609" s="714" t="s">
        <v>1743</v>
      </c>
      <c r="D1609" s="715" t="s">
        <v>670</v>
      </c>
      <c r="E1609" s="715" t="s">
        <v>1493</v>
      </c>
      <c r="F1609" s="714" t="s">
        <v>705</v>
      </c>
      <c r="G1609" s="716" t="s">
        <v>1744</v>
      </c>
      <c r="H1609" s="716" t="s">
        <v>1752</v>
      </c>
      <c r="I1609" s="716" t="s">
        <v>402</v>
      </c>
      <c r="J1609" s="717">
        <v>1</v>
      </c>
      <c r="K1609" s="718">
        <v>0.04</v>
      </c>
      <c r="L1609" s="718">
        <v>1</v>
      </c>
      <c r="M1609" s="726">
        <f t="shared" si="50"/>
        <v>0.04</v>
      </c>
      <c r="N1609" s="727">
        <f t="shared" si="51"/>
        <v>0.04</v>
      </c>
      <c r="O1609" s="714" t="s">
        <v>499</v>
      </c>
      <c r="R1609" s="714">
        <v>46.9</v>
      </c>
      <c r="S1609" s="714">
        <v>6280</v>
      </c>
    </row>
    <row r="1610" spans="1:19">
      <c r="A1610" s="721" t="s">
        <v>616</v>
      </c>
      <c r="B1610" s="714">
        <v>2007</v>
      </c>
      <c r="C1610" s="714" t="s">
        <v>1743</v>
      </c>
      <c r="D1610" s="715" t="s">
        <v>615</v>
      </c>
      <c r="E1610" s="715" t="s">
        <v>455</v>
      </c>
      <c r="F1610" s="714" t="s">
        <v>705</v>
      </c>
      <c r="G1610" s="716" t="s">
        <v>1672</v>
      </c>
      <c r="H1610" s="716" t="s">
        <v>1513</v>
      </c>
      <c r="I1610" s="716" t="s">
        <v>402</v>
      </c>
      <c r="J1610" s="717">
        <v>1</v>
      </c>
      <c r="K1610" s="718">
        <v>0.84</v>
      </c>
      <c r="L1610" s="718">
        <v>1</v>
      </c>
      <c r="M1610" s="726">
        <f t="shared" si="50"/>
        <v>0.84</v>
      </c>
      <c r="N1610" s="727">
        <f t="shared" si="51"/>
        <v>0.84</v>
      </c>
      <c r="O1610" s="714" t="s">
        <v>499</v>
      </c>
      <c r="R1610" s="714">
        <v>46.9</v>
      </c>
      <c r="S1610" s="714">
        <v>6151</v>
      </c>
    </row>
    <row r="1611" spans="1:19">
      <c r="A1611" s="721" t="s">
        <v>616</v>
      </c>
      <c r="B1611" s="714">
        <v>2008</v>
      </c>
      <c r="C1611" s="714" t="s">
        <v>1743</v>
      </c>
      <c r="D1611" s="715" t="s">
        <v>615</v>
      </c>
      <c r="E1611" s="715" t="s">
        <v>455</v>
      </c>
      <c r="F1611" s="714" t="s">
        <v>705</v>
      </c>
      <c r="G1611" s="716" t="s">
        <v>1672</v>
      </c>
      <c r="H1611" s="716" t="s">
        <v>1513</v>
      </c>
      <c r="I1611" s="716" t="s">
        <v>402</v>
      </c>
      <c r="J1611" s="717">
        <v>1</v>
      </c>
      <c r="K1611" s="718">
        <v>0.87</v>
      </c>
      <c r="L1611" s="718">
        <v>1</v>
      </c>
      <c r="M1611" s="726">
        <f t="shared" si="50"/>
        <v>0.87</v>
      </c>
      <c r="N1611" s="727">
        <f t="shared" si="51"/>
        <v>0.87</v>
      </c>
      <c r="O1611" s="714" t="s">
        <v>499</v>
      </c>
      <c r="R1611" s="714">
        <v>46.9</v>
      </c>
      <c r="S1611" s="714">
        <v>6280</v>
      </c>
    </row>
    <row r="1612" spans="1:19">
      <c r="A1612" s="714" t="s">
        <v>551</v>
      </c>
      <c r="B1612" s="714">
        <v>2007</v>
      </c>
      <c r="C1612" s="714" t="s">
        <v>1743</v>
      </c>
      <c r="D1612" s="714" t="s">
        <v>550</v>
      </c>
      <c r="E1612" s="715" t="s">
        <v>333</v>
      </c>
      <c r="F1612" s="714" t="s">
        <v>705</v>
      </c>
      <c r="G1612" s="716" t="s">
        <v>1672</v>
      </c>
      <c r="H1612" s="716" t="s">
        <v>1630</v>
      </c>
      <c r="I1612" s="716" t="s">
        <v>402</v>
      </c>
      <c r="J1612" s="717">
        <v>1</v>
      </c>
      <c r="K1612" s="718">
        <v>0.41</v>
      </c>
      <c r="L1612" s="718">
        <v>1</v>
      </c>
      <c r="M1612" s="726">
        <f t="shared" si="50"/>
        <v>0.41</v>
      </c>
      <c r="N1612" s="727">
        <f t="shared" si="51"/>
        <v>0.41</v>
      </c>
      <c r="O1612" s="714" t="s">
        <v>499</v>
      </c>
      <c r="P1612" s="721" t="s">
        <v>1599</v>
      </c>
      <c r="R1612" s="714">
        <v>46.9</v>
      </c>
      <c r="S1612" s="714">
        <v>6151</v>
      </c>
    </row>
    <row r="1613" spans="1:19">
      <c r="A1613" s="714" t="s">
        <v>551</v>
      </c>
      <c r="B1613" s="714">
        <v>2008</v>
      </c>
      <c r="C1613" s="714" t="s">
        <v>1743</v>
      </c>
      <c r="D1613" s="714" t="s">
        <v>550</v>
      </c>
      <c r="E1613" s="715" t="s">
        <v>333</v>
      </c>
      <c r="F1613" s="714" t="s">
        <v>705</v>
      </c>
      <c r="G1613" s="716" t="s">
        <v>1672</v>
      </c>
      <c r="H1613" s="716" t="s">
        <v>1630</v>
      </c>
      <c r="I1613" s="716" t="s">
        <v>402</v>
      </c>
      <c r="J1613" s="717">
        <v>1</v>
      </c>
      <c r="K1613" s="718">
        <v>0.42</v>
      </c>
      <c r="L1613" s="718">
        <v>1</v>
      </c>
      <c r="M1613" s="726">
        <f t="shared" si="50"/>
        <v>0.42</v>
      </c>
      <c r="N1613" s="727">
        <f t="shared" si="51"/>
        <v>0.42</v>
      </c>
      <c r="O1613" s="714" t="s">
        <v>499</v>
      </c>
      <c r="P1613" s="721" t="s">
        <v>1599</v>
      </c>
      <c r="R1613" s="714">
        <v>46.9</v>
      </c>
      <c r="S1613" s="714">
        <v>6280</v>
      </c>
    </row>
    <row r="1614" spans="1:19">
      <c r="A1614" s="714" t="s">
        <v>607</v>
      </c>
      <c r="B1614" s="714">
        <v>2007</v>
      </c>
      <c r="C1614" s="714" t="s">
        <v>1743</v>
      </c>
      <c r="D1614" s="715" t="s">
        <v>606</v>
      </c>
      <c r="E1614" s="715" t="s">
        <v>303</v>
      </c>
      <c r="F1614" s="714" t="s">
        <v>705</v>
      </c>
      <c r="G1614" s="716" t="s">
        <v>1672</v>
      </c>
      <c r="H1614" s="716" t="s">
        <v>1584</v>
      </c>
      <c r="I1614" s="716" t="s">
        <v>402</v>
      </c>
      <c r="J1614" s="717">
        <v>1</v>
      </c>
      <c r="K1614" s="718">
        <v>23.85</v>
      </c>
      <c r="L1614" s="718">
        <v>1</v>
      </c>
      <c r="M1614" s="726">
        <f t="shared" si="50"/>
        <v>23.85</v>
      </c>
      <c r="N1614" s="727">
        <f t="shared" si="51"/>
        <v>23.85</v>
      </c>
      <c r="O1614" s="714" t="s">
        <v>499</v>
      </c>
      <c r="R1614" s="714">
        <v>46.9</v>
      </c>
      <c r="S1614" s="714">
        <v>6151</v>
      </c>
    </row>
    <row r="1615" spans="1:19">
      <c r="A1615" s="714" t="s">
        <v>607</v>
      </c>
      <c r="B1615" s="714">
        <v>2008</v>
      </c>
      <c r="C1615" s="714" t="s">
        <v>1743</v>
      </c>
      <c r="D1615" s="715" t="s">
        <v>606</v>
      </c>
      <c r="E1615" s="715" t="s">
        <v>303</v>
      </c>
      <c r="F1615" s="714" t="s">
        <v>705</v>
      </c>
      <c r="G1615" s="716" t="s">
        <v>1672</v>
      </c>
      <c r="H1615" s="716" t="s">
        <v>1584</v>
      </c>
      <c r="I1615" s="716" t="s">
        <v>402</v>
      </c>
      <c r="J1615" s="717">
        <v>1</v>
      </c>
      <c r="K1615" s="718">
        <v>23.76</v>
      </c>
      <c r="L1615" s="718">
        <v>1</v>
      </c>
      <c r="M1615" s="726">
        <f t="shared" si="50"/>
        <v>23.76</v>
      </c>
      <c r="N1615" s="727">
        <f t="shared" si="51"/>
        <v>23.76</v>
      </c>
      <c r="O1615" s="714" t="s">
        <v>499</v>
      </c>
      <c r="R1615" s="714">
        <v>46.9</v>
      </c>
      <c r="S1615" s="714">
        <v>6280</v>
      </c>
    </row>
    <row r="1616" spans="1:19">
      <c r="A1616" s="714" t="s">
        <v>545</v>
      </c>
      <c r="B1616" s="714">
        <v>2007</v>
      </c>
      <c r="C1616" s="714" t="s">
        <v>1743</v>
      </c>
      <c r="D1616" s="715" t="s">
        <v>544</v>
      </c>
      <c r="E1616" s="715" t="s">
        <v>547</v>
      </c>
      <c r="F1616" s="714" t="s">
        <v>705</v>
      </c>
      <c r="G1616" s="716" t="s">
        <v>1672</v>
      </c>
      <c r="H1616" s="716" t="s">
        <v>1608</v>
      </c>
      <c r="I1616" s="716" t="s">
        <v>402</v>
      </c>
      <c r="J1616" s="717">
        <v>1</v>
      </c>
      <c r="K1616" s="718">
        <v>0.62</v>
      </c>
      <c r="L1616" s="718">
        <v>1</v>
      </c>
      <c r="M1616" s="726">
        <f t="shared" si="50"/>
        <v>0.62</v>
      </c>
      <c r="N1616" s="727">
        <f t="shared" si="51"/>
        <v>0.62</v>
      </c>
      <c r="O1616" s="714" t="s">
        <v>499</v>
      </c>
      <c r="R1616" s="714">
        <v>46.9</v>
      </c>
      <c r="S1616" s="714">
        <v>6151</v>
      </c>
    </row>
    <row r="1617" spans="1:19">
      <c r="A1617" s="714" t="s">
        <v>545</v>
      </c>
      <c r="B1617" s="714">
        <v>2008</v>
      </c>
      <c r="C1617" s="714" t="s">
        <v>1743</v>
      </c>
      <c r="D1617" s="715" t="s">
        <v>544</v>
      </c>
      <c r="E1617" s="715" t="s">
        <v>547</v>
      </c>
      <c r="F1617" s="714" t="s">
        <v>705</v>
      </c>
      <c r="G1617" s="716" t="s">
        <v>1672</v>
      </c>
      <c r="H1617" s="716" t="s">
        <v>1608</v>
      </c>
      <c r="I1617" s="716" t="s">
        <v>402</v>
      </c>
      <c r="J1617" s="717">
        <v>1</v>
      </c>
      <c r="K1617" s="718">
        <v>0.63</v>
      </c>
      <c r="L1617" s="718">
        <v>1</v>
      </c>
      <c r="M1617" s="726">
        <f t="shared" si="50"/>
        <v>0.63</v>
      </c>
      <c r="N1617" s="727">
        <f t="shared" si="51"/>
        <v>0.63</v>
      </c>
      <c r="O1617" s="714" t="s">
        <v>499</v>
      </c>
      <c r="R1617" s="714">
        <v>46.9</v>
      </c>
      <c r="S1617" s="714">
        <v>6280</v>
      </c>
    </row>
    <row r="1618" spans="1:19">
      <c r="A1618" s="714" t="s">
        <v>680</v>
      </c>
      <c r="B1618" s="714">
        <v>2007</v>
      </c>
      <c r="C1618" s="714" t="s">
        <v>1743</v>
      </c>
      <c r="D1618" s="715" t="s">
        <v>679</v>
      </c>
      <c r="E1618" s="715" t="s">
        <v>682</v>
      </c>
      <c r="F1618" s="714" t="s">
        <v>705</v>
      </c>
      <c r="G1618" s="716" t="s">
        <v>1672</v>
      </c>
      <c r="H1618" s="716" t="s">
        <v>1546</v>
      </c>
      <c r="I1618" s="716" t="s">
        <v>402</v>
      </c>
      <c r="J1618" s="717">
        <v>1</v>
      </c>
      <c r="K1618" s="718">
        <v>2.0499999999999998</v>
      </c>
      <c r="L1618" s="718">
        <v>1</v>
      </c>
      <c r="M1618" s="726">
        <f t="shared" si="50"/>
        <v>2.0499999999999998</v>
      </c>
      <c r="N1618" s="727">
        <f t="shared" si="51"/>
        <v>2.0499999999999998</v>
      </c>
      <c r="O1618" s="714" t="s">
        <v>499</v>
      </c>
      <c r="R1618" s="714">
        <v>46.9</v>
      </c>
      <c r="S1618" s="714">
        <v>6151</v>
      </c>
    </row>
    <row r="1619" spans="1:19">
      <c r="A1619" s="714" t="s">
        <v>680</v>
      </c>
      <c r="B1619" s="714">
        <v>2008</v>
      </c>
      <c r="C1619" s="714" t="s">
        <v>1743</v>
      </c>
      <c r="D1619" s="715" t="s">
        <v>679</v>
      </c>
      <c r="E1619" s="715" t="s">
        <v>682</v>
      </c>
      <c r="F1619" s="714" t="s">
        <v>705</v>
      </c>
      <c r="G1619" s="716" t="s">
        <v>1672</v>
      </c>
      <c r="H1619" s="716" t="s">
        <v>1546</v>
      </c>
      <c r="I1619" s="716" t="s">
        <v>402</v>
      </c>
      <c r="J1619" s="717">
        <v>1</v>
      </c>
      <c r="K1619" s="718">
        <v>2.19</v>
      </c>
      <c r="L1619" s="718">
        <v>1</v>
      </c>
      <c r="M1619" s="726">
        <f t="shared" si="50"/>
        <v>2.19</v>
      </c>
      <c r="N1619" s="727">
        <f t="shared" si="51"/>
        <v>2.19</v>
      </c>
      <c r="O1619" s="714" t="s">
        <v>499</v>
      </c>
      <c r="R1619" s="714">
        <v>46.9</v>
      </c>
      <c r="S1619" s="714">
        <v>6280</v>
      </c>
    </row>
    <row r="1620" spans="1:19">
      <c r="A1620" s="714" t="s">
        <v>611</v>
      </c>
      <c r="B1620" s="714">
        <v>2007</v>
      </c>
      <c r="C1620" s="714" t="s">
        <v>1743</v>
      </c>
      <c r="F1620" s="714" t="s">
        <v>705</v>
      </c>
      <c r="G1620" s="716" t="s">
        <v>1672</v>
      </c>
      <c r="H1620" s="716" t="s">
        <v>1494</v>
      </c>
      <c r="I1620" s="715" t="s">
        <v>1484</v>
      </c>
      <c r="J1620" s="717">
        <v>1</v>
      </c>
      <c r="K1620" s="718">
        <v>0.68</v>
      </c>
      <c r="L1620" s="718">
        <v>1</v>
      </c>
      <c r="M1620" s="726">
        <f t="shared" si="50"/>
        <v>0.68</v>
      </c>
      <c r="N1620" s="727">
        <f t="shared" si="51"/>
        <v>0.68</v>
      </c>
      <c r="O1620" s="714" t="s">
        <v>499</v>
      </c>
      <c r="P1620" s="714" t="s">
        <v>1693</v>
      </c>
      <c r="R1620" s="714">
        <v>46.9</v>
      </c>
      <c r="S1620" s="714">
        <v>6151</v>
      </c>
    </row>
    <row r="1621" spans="1:19">
      <c r="A1621" s="714" t="s">
        <v>611</v>
      </c>
      <c r="B1621" s="714">
        <v>2008</v>
      </c>
      <c r="C1621" s="714" t="s">
        <v>1743</v>
      </c>
      <c r="F1621" s="714" t="s">
        <v>705</v>
      </c>
      <c r="G1621" s="716" t="s">
        <v>1672</v>
      </c>
      <c r="H1621" s="716" t="s">
        <v>1494</v>
      </c>
      <c r="I1621" s="715" t="s">
        <v>1484</v>
      </c>
      <c r="J1621" s="717">
        <v>1</v>
      </c>
      <c r="K1621" s="718">
        <v>0.63</v>
      </c>
      <c r="L1621" s="718">
        <v>1</v>
      </c>
      <c r="M1621" s="726">
        <f t="shared" si="50"/>
        <v>0.63</v>
      </c>
      <c r="N1621" s="727">
        <f t="shared" si="51"/>
        <v>0.63</v>
      </c>
      <c r="O1621" s="714" t="s">
        <v>499</v>
      </c>
      <c r="P1621" s="714" t="s">
        <v>1693</v>
      </c>
      <c r="R1621" s="714">
        <v>46.9</v>
      </c>
      <c r="S1621" s="714">
        <v>6280</v>
      </c>
    </row>
    <row r="1622" spans="1:19">
      <c r="A1622" s="714" t="s">
        <v>654</v>
      </c>
      <c r="B1622" s="714">
        <v>2007</v>
      </c>
      <c r="C1622" s="714" t="s">
        <v>1743</v>
      </c>
      <c r="F1622" s="714" t="s">
        <v>705</v>
      </c>
      <c r="G1622" s="716" t="s">
        <v>1672</v>
      </c>
      <c r="H1622" s="716" t="s">
        <v>1511</v>
      </c>
      <c r="I1622" s="716" t="s">
        <v>1484</v>
      </c>
      <c r="J1622" s="717">
        <v>1</v>
      </c>
      <c r="K1622" s="718">
        <v>0.33</v>
      </c>
      <c r="L1622" s="718">
        <v>1</v>
      </c>
      <c r="M1622" s="726">
        <f t="shared" si="50"/>
        <v>0.33</v>
      </c>
      <c r="N1622" s="727">
        <f t="shared" si="51"/>
        <v>0.33</v>
      </c>
      <c r="O1622" s="714" t="s">
        <v>499</v>
      </c>
      <c r="P1622" s="714" t="s">
        <v>459</v>
      </c>
      <c r="R1622" s="714">
        <v>46.9</v>
      </c>
      <c r="S1622" s="714">
        <v>6151</v>
      </c>
    </row>
    <row r="1623" spans="1:19">
      <c r="A1623" s="714" t="s">
        <v>654</v>
      </c>
      <c r="B1623" s="714">
        <v>2008</v>
      </c>
      <c r="C1623" s="714" t="s">
        <v>1743</v>
      </c>
      <c r="F1623" s="714" t="s">
        <v>705</v>
      </c>
      <c r="G1623" s="716" t="s">
        <v>1672</v>
      </c>
      <c r="H1623" s="716" t="s">
        <v>1511</v>
      </c>
      <c r="I1623" s="716" t="s">
        <v>1484</v>
      </c>
      <c r="J1623" s="717">
        <v>1</v>
      </c>
      <c r="K1623" s="718">
        <v>0.32</v>
      </c>
      <c r="L1623" s="718">
        <v>1</v>
      </c>
      <c r="M1623" s="726">
        <f t="shared" si="50"/>
        <v>0.32</v>
      </c>
      <c r="N1623" s="727">
        <f t="shared" si="51"/>
        <v>0.32</v>
      </c>
      <c r="O1623" s="714" t="s">
        <v>499</v>
      </c>
      <c r="P1623" s="714" t="s">
        <v>459</v>
      </c>
      <c r="R1623" s="714">
        <v>46.9</v>
      </c>
      <c r="S1623" s="714">
        <v>6280</v>
      </c>
    </row>
    <row r="1624" spans="1:19">
      <c r="A1624" s="714" t="s">
        <v>663</v>
      </c>
      <c r="B1624" s="714">
        <v>2007</v>
      </c>
      <c r="C1624" s="714" t="s">
        <v>1743</v>
      </c>
      <c r="F1624" s="714" t="s">
        <v>705</v>
      </c>
      <c r="G1624" s="716" t="s">
        <v>1672</v>
      </c>
      <c r="H1624" s="716" t="s">
        <v>1579</v>
      </c>
      <c r="I1624" s="716" t="s">
        <v>1484</v>
      </c>
      <c r="J1624" s="717">
        <v>1</v>
      </c>
      <c r="K1624" s="718">
        <v>0.31</v>
      </c>
      <c r="L1624" s="718">
        <v>1</v>
      </c>
      <c r="M1624" s="726">
        <f t="shared" si="50"/>
        <v>0.31</v>
      </c>
      <c r="N1624" s="727">
        <f t="shared" si="51"/>
        <v>0.31</v>
      </c>
      <c r="O1624" s="714" t="s">
        <v>499</v>
      </c>
      <c r="R1624" s="714">
        <v>46.9</v>
      </c>
      <c r="S1624" s="714">
        <v>6151</v>
      </c>
    </row>
    <row r="1625" spans="1:19">
      <c r="A1625" s="714" t="s">
        <v>663</v>
      </c>
      <c r="B1625" s="714">
        <v>2008</v>
      </c>
      <c r="C1625" s="714" t="s">
        <v>1743</v>
      </c>
      <c r="F1625" s="714" t="s">
        <v>705</v>
      </c>
      <c r="G1625" s="716" t="s">
        <v>1672</v>
      </c>
      <c r="H1625" s="716" t="s">
        <v>1579</v>
      </c>
      <c r="I1625" s="716" t="s">
        <v>1484</v>
      </c>
      <c r="J1625" s="717">
        <v>1</v>
      </c>
      <c r="K1625" s="718">
        <v>0.32</v>
      </c>
      <c r="L1625" s="718">
        <v>1</v>
      </c>
      <c r="M1625" s="726">
        <f t="shared" si="50"/>
        <v>0.32</v>
      </c>
      <c r="N1625" s="727">
        <f t="shared" si="51"/>
        <v>0.32</v>
      </c>
      <c r="O1625" s="714" t="s">
        <v>499</v>
      </c>
      <c r="R1625" s="714">
        <v>46.9</v>
      </c>
      <c r="S1625" s="714">
        <v>6280</v>
      </c>
    </row>
    <row r="1626" spans="1:19">
      <c r="A1626" s="714" t="s">
        <v>570</v>
      </c>
      <c r="B1626" s="714">
        <v>2007</v>
      </c>
      <c r="C1626" s="714" t="s">
        <v>1743</v>
      </c>
      <c r="F1626" s="714" t="s">
        <v>705</v>
      </c>
      <c r="G1626" s="716" t="s">
        <v>1672</v>
      </c>
      <c r="H1626" s="716" t="s">
        <v>1513</v>
      </c>
      <c r="I1626" s="716" t="s">
        <v>1484</v>
      </c>
      <c r="J1626" s="717">
        <v>1</v>
      </c>
      <c r="K1626" s="718">
        <v>0.4</v>
      </c>
      <c r="L1626" s="718">
        <v>1</v>
      </c>
      <c r="M1626" s="726">
        <f t="shared" si="50"/>
        <v>0.4</v>
      </c>
      <c r="N1626" s="727">
        <f t="shared" si="51"/>
        <v>0.4</v>
      </c>
      <c r="O1626" s="714" t="s">
        <v>499</v>
      </c>
      <c r="R1626" s="714">
        <v>46.9</v>
      </c>
      <c r="S1626" s="714">
        <v>6151</v>
      </c>
    </row>
    <row r="1627" spans="1:19">
      <c r="A1627" s="714" t="s">
        <v>570</v>
      </c>
      <c r="B1627" s="714">
        <v>2008</v>
      </c>
      <c r="C1627" s="714" t="s">
        <v>1743</v>
      </c>
      <c r="F1627" s="714" t="s">
        <v>705</v>
      </c>
      <c r="G1627" s="716" t="s">
        <v>1672</v>
      </c>
      <c r="H1627" s="716" t="s">
        <v>1513</v>
      </c>
      <c r="I1627" s="716" t="s">
        <v>1484</v>
      </c>
      <c r="J1627" s="717">
        <v>1</v>
      </c>
      <c r="K1627" s="718">
        <v>0.36</v>
      </c>
      <c r="L1627" s="718">
        <v>1</v>
      </c>
      <c r="M1627" s="726">
        <f t="shared" si="50"/>
        <v>0.36</v>
      </c>
      <c r="N1627" s="727">
        <f t="shared" si="51"/>
        <v>0.36</v>
      </c>
      <c r="O1627" s="714" t="s">
        <v>499</v>
      </c>
      <c r="R1627" s="714">
        <v>46.9</v>
      </c>
      <c r="S1627" s="714">
        <v>6280</v>
      </c>
    </row>
    <row r="1628" spans="1:19">
      <c r="A1628" s="714" t="s">
        <v>676</v>
      </c>
      <c r="B1628" s="714">
        <v>2007</v>
      </c>
      <c r="C1628" s="714" t="s">
        <v>1743</v>
      </c>
      <c r="F1628" s="714" t="s">
        <v>705</v>
      </c>
      <c r="G1628" s="716" t="s">
        <v>1744</v>
      </c>
      <c r="H1628" s="716" t="s">
        <v>1745</v>
      </c>
      <c r="I1628" s="716" t="s">
        <v>1484</v>
      </c>
      <c r="J1628" s="717">
        <v>1</v>
      </c>
      <c r="K1628" s="718">
        <v>0.06</v>
      </c>
      <c r="L1628" s="718">
        <v>1</v>
      </c>
      <c r="M1628" s="726">
        <f t="shared" si="50"/>
        <v>0.06</v>
      </c>
      <c r="N1628" s="727">
        <f t="shared" si="51"/>
        <v>0.06</v>
      </c>
      <c r="O1628" s="714" t="s">
        <v>499</v>
      </c>
      <c r="R1628" s="714">
        <v>46.9</v>
      </c>
      <c r="S1628" s="714">
        <v>6151</v>
      </c>
    </row>
    <row r="1629" spans="1:19">
      <c r="A1629" s="714" t="s">
        <v>676</v>
      </c>
      <c r="B1629" s="714">
        <v>2008</v>
      </c>
      <c r="C1629" s="714" t="s">
        <v>1743</v>
      </c>
      <c r="F1629" s="714" t="s">
        <v>705</v>
      </c>
      <c r="G1629" s="716" t="s">
        <v>1744</v>
      </c>
      <c r="H1629" s="716" t="s">
        <v>1745</v>
      </c>
      <c r="I1629" s="716" t="s">
        <v>1484</v>
      </c>
      <c r="J1629" s="717">
        <v>1</v>
      </c>
      <c r="K1629" s="718">
        <v>0.05</v>
      </c>
      <c r="L1629" s="718">
        <v>1</v>
      </c>
      <c r="M1629" s="726">
        <f t="shared" si="50"/>
        <v>0.05</v>
      </c>
      <c r="N1629" s="727">
        <f t="shared" si="51"/>
        <v>0.05</v>
      </c>
      <c r="O1629" s="714" t="s">
        <v>499</v>
      </c>
      <c r="R1629" s="714">
        <v>46.9</v>
      </c>
      <c r="S1629" s="714">
        <v>6280</v>
      </c>
    </row>
    <row r="1630" spans="1:19">
      <c r="A1630" s="714" t="s">
        <v>1523</v>
      </c>
      <c r="B1630" s="714">
        <v>2007</v>
      </c>
      <c r="C1630" s="714" t="s">
        <v>1743</v>
      </c>
      <c r="F1630" s="714" t="s">
        <v>705</v>
      </c>
      <c r="G1630" s="716" t="s">
        <v>1672</v>
      </c>
      <c r="H1630" s="716" t="s">
        <v>1494</v>
      </c>
      <c r="I1630" s="716" t="s">
        <v>1484</v>
      </c>
      <c r="J1630" s="717">
        <v>1</v>
      </c>
      <c r="K1630" s="718">
        <v>0.38</v>
      </c>
      <c r="L1630" s="718">
        <v>1</v>
      </c>
      <c r="M1630" s="726">
        <f t="shared" si="50"/>
        <v>0.38</v>
      </c>
      <c r="N1630" s="727">
        <f t="shared" si="51"/>
        <v>0.38</v>
      </c>
      <c r="O1630" s="714" t="s">
        <v>499</v>
      </c>
      <c r="P1630" s="721" t="s">
        <v>1524</v>
      </c>
      <c r="R1630" s="714">
        <v>46.9</v>
      </c>
      <c r="S1630" s="714">
        <v>6151</v>
      </c>
    </row>
    <row r="1631" spans="1:19">
      <c r="A1631" s="714" t="s">
        <v>1523</v>
      </c>
      <c r="B1631" s="714">
        <v>2008</v>
      </c>
      <c r="C1631" s="714" t="s">
        <v>1743</v>
      </c>
      <c r="F1631" s="714" t="s">
        <v>705</v>
      </c>
      <c r="G1631" s="716" t="s">
        <v>1672</v>
      </c>
      <c r="H1631" s="716" t="s">
        <v>1494</v>
      </c>
      <c r="I1631" s="716" t="s">
        <v>1484</v>
      </c>
      <c r="J1631" s="717">
        <v>1</v>
      </c>
      <c r="K1631" s="718">
        <v>0.41</v>
      </c>
      <c r="L1631" s="718">
        <v>1</v>
      </c>
      <c r="M1631" s="726">
        <f t="shared" si="50"/>
        <v>0.41</v>
      </c>
      <c r="N1631" s="727">
        <f t="shared" si="51"/>
        <v>0.41</v>
      </c>
      <c r="O1631" s="714" t="s">
        <v>499</v>
      </c>
      <c r="P1631" s="721" t="s">
        <v>1524</v>
      </c>
      <c r="R1631" s="714">
        <v>46.9</v>
      </c>
      <c r="S1631" s="714">
        <v>6280</v>
      </c>
    </row>
    <row r="1632" spans="1:19">
      <c r="A1632" s="714" t="s">
        <v>594</v>
      </c>
      <c r="B1632" s="714">
        <v>2007</v>
      </c>
      <c r="C1632" s="714" t="s">
        <v>1743</v>
      </c>
      <c r="F1632" s="714" t="s">
        <v>705</v>
      </c>
      <c r="G1632" s="716" t="s">
        <v>1746</v>
      </c>
      <c r="H1632" s="716" t="s">
        <v>1536</v>
      </c>
      <c r="I1632" s="716" t="s">
        <v>1484</v>
      </c>
      <c r="J1632" s="717">
        <v>1</v>
      </c>
      <c r="K1632" s="718">
        <v>17.260000000000002</v>
      </c>
      <c r="L1632" s="718">
        <v>1</v>
      </c>
      <c r="M1632" s="726">
        <f t="shared" si="50"/>
        <v>17.260000000000002</v>
      </c>
      <c r="N1632" s="727">
        <f t="shared" si="51"/>
        <v>17.260000000000002</v>
      </c>
      <c r="O1632" s="714" t="s">
        <v>499</v>
      </c>
      <c r="R1632" s="714">
        <v>46.9</v>
      </c>
      <c r="S1632" s="714">
        <v>6151</v>
      </c>
    </row>
    <row r="1633" spans="1:19">
      <c r="A1633" s="714" t="s">
        <v>594</v>
      </c>
      <c r="B1633" s="714">
        <v>2008</v>
      </c>
      <c r="C1633" s="714" t="s">
        <v>1743</v>
      </c>
      <c r="F1633" s="714" t="s">
        <v>705</v>
      </c>
      <c r="G1633" s="716" t="s">
        <v>1746</v>
      </c>
      <c r="H1633" s="716" t="s">
        <v>1536</v>
      </c>
      <c r="I1633" s="716" t="s">
        <v>1484</v>
      </c>
      <c r="J1633" s="717">
        <v>1</v>
      </c>
      <c r="K1633" s="718">
        <v>16.07</v>
      </c>
      <c r="L1633" s="718">
        <v>1</v>
      </c>
      <c r="M1633" s="726">
        <f t="shared" si="50"/>
        <v>16.07</v>
      </c>
      <c r="N1633" s="727">
        <f t="shared" si="51"/>
        <v>16.07</v>
      </c>
      <c r="O1633" s="714" t="s">
        <v>499</v>
      </c>
      <c r="R1633" s="714">
        <v>46.9</v>
      </c>
      <c r="S1633" s="714">
        <v>6280</v>
      </c>
    </row>
    <row r="1634" spans="1:19">
      <c r="A1634" s="714" t="s">
        <v>603</v>
      </c>
      <c r="B1634" s="714">
        <v>2007</v>
      </c>
      <c r="C1634" s="714" t="s">
        <v>1743</v>
      </c>
      <c r="F1634" s="714" t="s">
        <v>705</v>
      </c>
      <c r="G1634" s="716" t="s">
        <v>1672</v>
      </c>
      <c r="H1634" s="716" t="s">
        <v>1481</v>
      </c>
      <c r="I1634" s="716" t="s">
        <v>1484</v>
      </c>
      <c r="J1634" s="717">
        <v>1</v>
      </c>
      <c r="K1634" s="718">
        <v>1.57</v>
      </c>
      <c r="L1634" s="718">
        <v>1</v>
      </c>
      <c r="M1634" s="726">
        <f t="shared" si="50"/>
        <v>1.57</v>
      </c>
      <c r="N1634" s="727">
        <f t="shared" si="51"/>
        <v>1.57</v>
      </c>
      <c r="O1634" s="714" t="s">
        <v>499</v>
      </c>
      <c r="R1634" s="714">
        <v>46.9</v>
      </c>
      <c r="S1634" s="714">
        <v>6151</v>
      </c>
    </row>
    <row r="1635" spans="1:19">
      <c r="A1635" s="714" t="s">
        <v>603</v>
      </c>
      <c r="B1635" s="714">
        <v>2008</v>
      </c>
      <c r="C1635" s="714" t="s">
        <v>1743</v>
      </c>
      <c r="F1635" s="714" t="s">
        <v>705</v>
      </c>
      <c r="G1635" s="716" t="s">
        <v>1672</v>
      </c>
      <c r="H1635" s="716" t="s">
        <v>1481</v>
      </c>
      <c r="I1635" s="716" t="s">
        <v>1484</v>
      </c>
      <c r="J1635" s="717">
        <v>1</v>
      </c>
      <c r="K1635" s="718">
        <v>1.37</v>
      </c>
      <c r="L1635" s="718">
        <v>1</v>
      </c>
      <c r="M1635" s="726">
        <f t="shared" si="50"/>
        <v>1.37</v>
      </c>
      <c r="N1635" s="727">
        <f t="shared" si="51"/>
        <v>1.37</v>
      </c>
      <c r="O1635" s="714" t="s">
        <v>499</v>
      </c>
      <c r="R1635" s="714">
        <v>46.9</v>
      </c>
      <c r="S1635" s="714">
        <v>6280</v>
      </c>
    </row>
    <row r="1636" spans="1:19">
      <c r="A1636" s="721" t="s">
        <v>1657</v>
      </c>
      <c r="B1636" s="714">
        <v>2007</v>
      </c>
      <c r="C1636" s="714" t="s">
        <v>1743</v>
      </c>
      <c r="F1636" s="714" t="s">
        <v>705</v>
      </c>
      <c r="G1636" s="716" t="s">
        <v>1700</v>
      </c>
      <c r="H1636" s="716" t="s">
        <v>1747</v>
      </c>
      <c r="I1636" s="716" t="s">
        <v>1484</v>
      </c>
      <c r="J1636" s="717">
        <v>1</v>
      </c>
      <c r="K1636" s="718">
        <v>0.06</v>
      </c>
      <c r="L1636" s="718">
        <v>1</v>
      </c>
      <c r="M1636" s="726">
        <f t="shared" si="50"/>
        <v>0.06</v>
      </c>
      <c r="N1636" s="727">
        <f t="shared" si="51"/>
        <v>0.06</v>
      </c>
      <c r="O1636" s="714" t="s">
        <v>499</v>
      </c>
      <c r="P1636" s="714" t="s">
        <v>1537</v>
      </c>
      <c r="R1636" s="714">
        <v>46.9</v>
      </c>
      <c r="S1636" s="714">
        <v>6151</v>
      </c>
    </row>
    <row r="1637" spans="1:19">
      <c r="A1637" s="721" t="s">
        <v>1657</v>
      </c>
      <c r="B1637" s="714">
        <v>2008</v>
      </c>
      <c r="C1637" s="714" t="s">
        <v>1743</v>
      </c>
      <c r="F1637" s="714" t="s">
        <v>705</v>
      </c>
      <c r="G1637" s="716" t="s">
        <v>1700</v>
      </c>
      <c r="H1637" s="716" t="s">
        <v>1747</v>
      </c>
      <c r="I1637" s="716" t="s">
        <v>1484</v>
      </c>
      <c r="J1637" s="717">
        <v>1</v>
      </c>
      <c r="K1637" s="718">
        <v>0.05</v>
      </c>
      <c r="L1637" s="718">
        <v>1</v>
      </c>
      <c r="M1637" s="726">
        <f t="shared" si="50"/>
        <v>0.05</v>
      </c>
      <c r="N1637" s="727">
        <f t="shared" si="51"/>
        <v>0.05</v>
      </c>
      <c r="O1637" s="714" t="s">
        <v>499</v>
      </c>
      <c r="P1637" s="714" t="s">
        <v>1537</v>
      </c>
      <c r="R1637" s="714">
        <v>46.9</v>
      </c>
      <c r="S1637" s="714">
        <v>6280</v>
      </c>
    </row>
    <row r="1638" spans="1:19">
      <c r="A1638" s="714" t="s">
        <v>1748</v>
      </c>
      <c r="B1638" s="714">
        <v>2007</v>
      </c>
      <c r="C1638" s="714" t="s">
        <v>1743</v>
      </c>
      <c r="F1638" s="714" t="s">
        <v>705</v>
      </c>
      <c r="H1638" s="716" t="s">
        <v>1579</v>
      </c>
      <c r="I1638" s="716" t="s">
        <v>1484</v>
      </c>
      <c r="J1638" s="717">
        <v>1</v>
      </c>
      <c r="K1638" s="718">
        <v>1.03</v>
      </c>
      <c r="L1638" s="718">
        <v>1</v>
      </c>
      <c r="M1638" s="726">
        <f t="shared" si="50"/>
        <v>1.03</v>
      </c>
      <c r="N1638" s="727">
        <f t="shared" si="51"/>
        <v>1.03</v>
      </c>
      <c r="O1638" s="714" t="s">
        <v>499</v>
      </c>
      <c r="R1638" s="714">
        <v>46.9</v>
      </c>
      <c r="S1638" s="714">
        <v>6151</v>
      </c>
    </row>
    <row r="1639" spans="1:19">
      <c r="A1639" s="714" t="s">
        <v>1748</v>
      </c>
      <c r="B1639" s="714">
        <v>2008</v>
      </c>
      <c r="C1639" s="714" t="s">
        <v>1743</v>
      </c>
      <c r="F1639" s="714" t="s">
        <v>705</v>
      </c>
      <c r="H1639" s="716" t="s">
        <v>1579</v>
      </c>
      <c r="I1639" s="716" t="s">
        <v>1484</v>
      </c>
      <c r="J1639" s="717">
        <v>1</v>
      </c>
      <c r="K1639" s="718">
        <v>1.0900000000000001</v>
      </c>
      <c r="L1639" s="718">
        <v>1</v>
      </c>
      <c r="M1639" s="726">
        <f t="shared" si="50"/>
        <v>1.0900000000000001</v>
      </c>
      <c r="N1639" s="727">
        <f t="shared" si="51"/>
        <v>1.0900000000000001</v>
      </c>
      <c r="O1639" s="714" t="s">
        <v>499</v>
      </c>
      <c r="R1639" s="714">
        <v>46.9</v>
      </c>
      <c r="S1639" s="714">
        <v>6280</v>
      </c>
    </row>
    <row r="1640" spans="1:19">
      <c r="A1640" s="714" t="s">
        <v>1750</v>
      </c>
      <c r="B1640" s="714">
        <v>2007</v>
      </c>
      <c r="C1640" s="714" t="s">
        <v>1743</v>
      </c>
      <c r="F1640" s="714" t="s">
        <v>705</v>
      </c>
      <c r="G1640" s="716" t="s">
        <v>1672</v>
      </c>
      <c r="H1640" s="716" t="s">
        <v>1598</v>
      </c>
      <c r="I1640" s="716" t="s">
        <v>1484</v>
      </c>
      <c r="J1640" s="717">
        <v>1</v>
      </c>
      <c r="K1640" s="718">
        <v>0.23</v>
      </c>
      <c r="L1640" s="718">
        <v>1</v>
      </c>
      <c r="M1640" s="726">
        <f t="shared" si="50"/>
        <v>0.23</v>
      </c>
      <c r="N1640" s="727">
        <f t="shared" si="51"/>
        <v>0.23</v>
      </c>
      <c r="O1640" s="714" t="s">
        <v>499</v>
      </c>
      <c r="P1640" s="714" t="s">
        <v>1751</v>
      </c>
      <c r="R1640" s="714">
        <v>46.9</v>
      </c>
      <c r="S1640" s="714">
        <v>6151</v>
      </c>
    </row>
    <row r="1641" spans="1:19">
      <c r="A1641" s="714" t="s">
        <v>1750</v>
      </c>
      <c r="B1641" s="714">
        <v>2008</v>
      </c>
      <c r="C1641" s="714" t="s">
        <v>1743</v>
      </c>
      <c r="F1641" s="714" t="s">
        <v>705</v>
      </c>
      <c r="G1641" s="716" t="s">
        <v>1672</v>
      </c>
      <c r="H1641" s="716" t="s">
        <v>1598</v>
      </c>
      <c r="I1641" s="716" t="s">
        <v>1484</v>
      </c>
      <c r="J1641" s="717">
        <v>1</v>
      </c>
      <c r="K1641" s="718">
        <v>0.25</v>
      </c>
      <c r="L1641" s="718">
        <v>1</v>
      </c>
      <c r="M1641" s="726">
        <f t="shared" si="50"/>
        <v>0.25</v>
      </c>
      <c r="N1641" s="727">
        <f t="shared" si="51"/>
        <v>0.25</v>
      </c>
      <c r="O1641" s="714" t="s">
        <v>499</v>
      </c>
      <c r="P1641" s="714" t="s">
        <v>1751</v>
      </c>
      <c r="R1641" s="714">
        <v>46.9</v>
      </c>
      <c r="S1641" s="714">
        <v>6280</v>
      </c>
    </row>
    <row r="1642" spans="1:19">
      <c r="A1642" s="714" t="s">
        <v>586</v>
      </c>
      <c r="B1642" s="714">
        <v>2007</v>
      </c>
      <c r="C1642" s="714" t="s">
        <v>1743</v>
      </c>
      <c r="F1642" s="714" t="s">
        <v>705</v>
      </c>
      <c r="G1642" s="716" t="s">
        <v>1672</v>
      </c>
      <c r="H1642" s="716" t="s">
        <v>1513</v>
      </c>
      <c r="I1642" s="716" t="s">
        <v>1484</v>
      </c>
      <c r="J1642" s="717">
        <v>1</v>
      </c>
      <c r="K1642" s="718">
        <v>0.86</v>
      </c>
      <c r="L1642" s="718">
        <v>1</v>
      </c>
      <c r="M1642" s="726">
        <f t="shared" si="50"/>
        <v>0.86</v>
      </c>
      <c r="N1642" s="727">
        <f t="shared" si="51"/>
        <v>0.86</v>
      </c>
      <c r="O1642" s="714" t="s">
        <v>499</v>
      </c>
      <c r="R1642" s="714">
        <v>46.9</v>
      </c>
      <c r="S1642" s="714">
        <v>6151</v>
      </c>
    </row>
    <row r="1643" spans="1:19">
      <c r="A1643" s="714" t="s">
        <v>586</v>
      </c>
      <c r="B1643" s="714">
        <v>2008</v>
      </c>
      <c r="C1643" s="714" t="s">
        <v>1743</v>
      </c>
      <c r="F1643" s="714" t="s">
        <v>705</v>
      </c>
      <c r="G1643" s="716" t="s">
        <v>1672</v>
      </c>
      <c r="H1643" s="716" t="s">
        <v>1513</v>
      </c>
      <c r="I1643" s="716" t="s">
        <v>1484</v>
      </c>
      <c r="J1643" s="717">
        <v>1</v>
      </c>
      <c r="K1643" s="718">
        <v>0.61</v>
      </c>
      <c r="L1643" s="718">
        <v>1</v>
      </c>
      <c r="M1643" s="726">
        <f t="shared" si="50"/>
        <v>0.61</v>
      </c>
      <c r="N1643" s="727">
        <f t="shared" si="51"/>
        <v>0.61</v>
      </c>
      <c r="O1643" s="714" t="s">
        <v>499</v>
      </c>
      <c r="R1643" s="714">
        <v>46.9</v>
      </c>
      <c r="S1643" s="714">
        <v>6280</v>
      </c>
    </row>
    <row r="1644" spans="1:19">
      <c r="A1644" s="714" t="s">
        <v>1753</v>
      </c>
      <c r="B1644" s="714">
        <v>2007</v>
      </c>
      <c r="C1644" s="714" t="s">
        <v>1743</v>
      </c>
      <c r="F1644" s="714" t="s">
        <v>705</v>
      </c>
      <c r="G1644" s="716" t="s">
        <v>1672</v>
      </c>
      <c r="H1644" s="716" t="s">
        <v>1588</v>
      </c>
      <c r="I1644" s="716" t="s">
        <v>1484</v>
      </c>
      <c r="J1644" s="717">
        <v>1</v>
      </c>
      <c r="K1644" s="718">
        <v>1.01</v>
      </c>
      <c r="L1644" s="718">
        <v>1</v>
      </c>
      <c r="M1644" s="726">
        <f t="shared" si="50"/>
        <v>1.01</v>
      </c>
      <c r="N1644" s="727">
        <f t="shared" si="51"/>
        <v>1.01</v>
      </c>
      <c r="O1644" s="714" t="s">
        <v>499</v>
      </c>
      <c r="R1644" s="714">
        <v>46.9</v>
      </c>
      <c r="S1644" s="714">
        <v>6151</v>
      </c>
    </row>
    <row r="1645" spans="1:19">
      <c r="A1645" s="714" t="s">
        <v>1753</v>
      </c>
      <c r="B1645" s="714">
        <v>2008</v>
      </c>
      <c r="C1645" s="714" t="s">
        <v>1743</v>
      </c>
      <c r="F1645" s="714" t="s">
        <v>705</v>
      </c>
      <c r="G1645" s="716" t="s">
        <v>1672</v>
      </c>
      <c r="H1645" s="716" t="s">
        <v>1588</v>
      </c>
      <c r="I1645" s="716" t="s">
        <v>1484</v>
      </c>
      <c r="J1645" s="717">
        <v>1</v>
      </c>
      <c r="K1645" s="718">
        <v>0.93</v>
      </c>
      <c r="L1645" s="718">
        <v>1</v>
      </c>
      <c r="M1645" s="726">
        <f t="shared" si="50"/>
        <v>0.93</v>
      </c>
      <c r="N1645" s="727">
        <f t="shared" si="51"/>
        <v>0.93</v>
      </c>
      <c r="O1645" s="714" t="s">
        <v>499</v>
      </c>
      <c r="R1645" s="714">
        <v>46.9</v>
      </c>
      <c r="S1645" s="714">
        <v>6280</v>
      </c>
    </row>
    <row r="1646" spans="1:19">
      <c r="A1646" s="714" t="s">
        <v>540</v>
      </c>
      <c r="B1646" s="714">
        <v>2007</v>
      </c>
      <c r="C1646" s="714" t="s">
        <v>1743</v>
      </c>
      <c r="F1646" s="714" t="s">
        <v>705</v>
      </c>
      <c r="G1646" s="716" t="s">
        <v>1672</v>
      </c>
      <c r="H1646" s="716" t="s">
        <v>1588</v>
      </c>
      <c r="I1646" s="716" t="s">
        <v>1484</v>
      </c>
      <c r="J1646" s="717">
        <v>1</v>
      </c>
      <c r="K1646" s="718">
        <v>1.32</v>
      </c>
      <c r="L1646" s="718">
        <v>1</v>
      </c>
      <c r="M1646" s="726">
        <f t="shared" si="50"/>
        <v>1.32</v>
      </c>
      <c r="N1646" s="727">
        <f t="shared" si="51"/>
        <v>1.32</v>
      </c>
      <c r="O1646" s="714" t="s">
        <v>499</v>
      </c>
      <c r="R1646" s="714">
        <v>46.9</v>
      </c>
      <c r="S1646" s="714">
        <v>6151</v>
      </c>
    </row>
    <row r="1647" spans="1:19">
      <c r="A1647" s="714" t="s">
        <v>540</v>
      </c>
      <c r="B1647" s="714">
        <v>2008</v>
      </c>
      <c r="C1647" s="714" t="s">
        <v>1743</v>
      </c>
      <c r="F1647" s="714" t="s">
        <v>705</v>
      </c>
      <c r="G1647" s="716" t="s">
        <v>1672</v>
      </c>
      <c r="H1647" s="716" t="s">
        <v>1588</v>
      </c>
      <c r="I1647" s="716" t="s">
        <v>1484</v>
      </c>
      <c r="J1647" s="717">
        <v>1</v>
      </c>
      <c r="K1647" s="718">
        <v>1.1200000000000001</v>
      </c>
      <c r="L1647" s="718">
        <v>1</v>
      </c>
      <c r="M1647" s="726">
        <f t="shared" si="50"/>
        <v>1.1200000000000001</v>
      </c>
      <c r="N1647" s="727">
        <f t="shared" si="51"/>
        <v>1.1200000000000001</v>
      </c>
      <c r="O1647" s="714" t="s">
        <v>499</v>
      </c>
      <c r="R1647" s="714">
        <v>46.9</v>
      </c>
      <c r="S1647" s="714">
        <v>6280</v>
      </c>
    </row>
    <row r="1648" spans="1:19">
      <c r="A1648" s="721" t="s">
        <v>1479</v>
      </c>
      <c r="B1648" s="714">
        <v>2007</v>
      </c>
      <c r="C1648" s="714" t="s">
        <v>1743</v>
      </c>
      <c r="F1648" s="714" t="s">
        <v>705</v>
      </c>
      <c r="G1648" s="716" t="s">
        <v>1672</v>
      </c>
      <c r="H1648" s="716" t="s">
        <v>1481</v>
      </c>
      <c r="I1648" s="716" t="s">
        <v>1484</v>
      </c>
      <c r="J1648" s="717">
        <v>1</v>
      </c>
      <c r="K1648" s="718">
        <v>0.1</v>
      </c>
      <c r="L1648" s="718">
        <v>1</v>
      </c>
      <c r="M1648" s="726">
        <f t="shared" si="50"/>
        <v>0.1</v>
      </c>
      <c r="N1648" s="727">
        <f t="shared" si="51"/>
        <v>0.1</v>
      </c>
      <c r="O1648" s="714" t="s">
        <v>499</v>
      </c>
      <c r="P1648" s="721" t="s">
        <v>1482</v>
      </c>
      <c r="R1648" s="714">
        <v>46.9</v>
      </c>
      <c r="S1648" s="714">
        <v>6151</v>
      </c>
    </row>
    <row r="1649" spans="1:19">
      <c r="A1649" s="721" t="s">
        <v>1479</v>
      </c>
      <c r="B1649" s="714">
        <v>2008</v>
      </c>
      <c r="C1649" s="714" t="s">
        <v>1743</v>
      </c>
      <c r="F1649" s="714" t="s">
        <v>705</v>
      </c>
      <c r="G1649" s="716" t="s">
        <v>1672</v>
      </c>
      <c r="H1649" s="716" t="s">
        <v>1481</v>
      </c>
      <c r="I1649" s="716" t="s">
        <v>1484</v>
      </c>
      <c r="J1649" s="717">
        <v>1</v>
      </c>
      <c r="K1649" s="718">
        <v>0.06</v>
      </c>
      <c r="L1649" s="718">
        <v>1</v>
      </c>
      <c r="M1649" s="726">
        <f t="shared" si="50"/>
        <v>0.06</v>
      </c>
      <c r="N1649" s="727">
        <f t="shared" si="51"/>
        <v>0.06</v>
      </c>
      <c r="O1649" s="714" t="s">
        <v>499</v>
      </c>
      <c r="P1649" s="721" t="s">
        <v>1482</v>
      </c>
      <c r="R1649" s="714">
        <v>46.9</v>
      </c>
      <c r="S1649" s="714">
        <v>6280</v>
      </c>
    </row>
    <row r="1650" spans="1:19">
      <c r="A1650" s="714" t="s">
        <v>533</v>
      </c>
      <c r="B1650" s="714">
        <v>2007</v>
      </c>
      <c r="C1650" s="714" t="s">
        <v>1743</v>
      </c>
      <c r="F1650" s="714" t="s">
        <v>705</v>
      </c>
      <c r="G1650" s="716" t="s">
        <v>1672</v>
      </c>
      <c r="H1650" s="716" t="s">
        <v>1584</v>
      </c>
      <c r="I1650" s="716" t="s">
        <v>1484</v>
      </c>
      <c r="J1650" s="717">
        <v>1</v>
      </c>
      <c r="K1650" s="718">
        <v>0.51</v>
      </c>
      <c r="L1650" s="718">
        <v>1</v>
      </c>
      <c r="M1650" s="726">
        <f t="shared" si="50"/>
        <v>0.51</v>
      </c>
      <c r="N1650" s="727">
        <f t="shared" si="51"/>
        <v>0.51</v>
      </c>
      <c r="O1650" s="714" t="s">
        <v>499</v>
      </c>
      <c r="P1650" s="721" t="s">
        <v>1642</v>
      </c>
      <c r="R1650" s="714">
        <v>46.9</v>
      </c>
      <c r="S1650" s="714">
        <v>6151</v>
      </c>
    </row>
    <row r="1651" spans="1:19">
      <c r="A1651" s="714" t="s">
        <v>533</v>
      </c>
      <c r="B1651" s="714">
        <v>2008</v>
      </c>
      <c r="C1651" s="714" t="s">
        <v>1743</v>
      </c>
      <c r="F1651" s="714" t="s">
        <v>705</v>
      </c>
      <c r="G1651" s="716" t="s">
        <v>1672</v>
      </c>
      <c r="H1651" s="716" t="s">
        <v>1584</v>
      </c>
      <c r="I1651" s="716" t="s">
        <v>1484</v>
      </c>
      <c r="J1651" s="717">
        <v>1</v>
      </c>
      <c r="K1651" s="718">
        <v>0.36</v>
      </c>
      <c r="L1651" s="718">
        <v>1</v>
      </c>
      <c r="M1651" s="726">
        <f t="shared" si="50"/>
        <v>0.36</v>
      </c>
      <c r="N1651" s="727">
        <f t="shared" si="51"/>
        <v>0.36</v>
      </c>
      <c r="O1651" s="714" t="s">
        <v>499</v>
      </c>
      <c r="P1651" s="721" t="s">
        <v>1642</v>
      </c>
      <c r="R1651" s="714">
        <v>46.9</v>
      </c>
      <c r="S1651" s="714">
        <v>6280</v>
      </c>
    </row>
    <row r="1652" spans="1:19">
      <c r="A1652" s="714" t="s">
        <v>671</v>
      </c>
      <c r="B1652" s="714">
        <v>2007</v>
      </c>
      <c r="C1652" s="714" t="s">
        <v>1743</v>
      </c>
      <c r="F1652" s="714" t="s">
        <v>705</v>
      </c>
      <c r="G1652" s="716" t="s">
        <v>1744</v>
      </c>
      <c r="H1652" s="716" t="s">
        <v>1752</v>
      </c>
      <c r="I1652" s="716" t="s">
        <v>1484</v>
      </c>
      <c r="J1652" s="717">
        <v>1</v>
      </c>
      <c r="K1652" s="718">
        <v>0.04</v>
      </c>
      <c r="L1652" s="718">
        <v>1</v>
      </c>
      <c r="M1652" s="726">
        <f t="shared" si="50"/>
        <v>0.04</v>
      </c>
      <c r="N1652" s="727">
        <f t="shared" si="51"/>
        <v>0.04</v>
      </c>
      <c r="O1652" s="714" t="s">
        <v>499</v>
      </c>
      <c r="R1652" s="714">
        <v>46.9</v>
      </c>
      <c r="S1652" s="714">
        <v>6151</v>
      </c>
    </row>
    <row r="1653" spans="1:19">
      <c r="A1653" s="714" t="s">
        <v>671</v>
      </c>
      <c r="B1653" s="714">
        <v>2008</v>
      </c>
      <c r="C1653" s="714" t="s">
        <v>1743</v>
      </c>
      <c r="F1653" s="714" t="s">
        <v>705</v>
      </c>
      <c r="G1653" s="716" t="s">
        <v>1744</v>
      </c>
      <c r="H1653" s="716" t="s">
        <v>1752</v>
      </c>
      <c r="I1653" s="716" t="s">
        <v>1484</v>
      </c>
      <c r="J1653" s="717">
        <v>1</v>
      </c>
      <c r="K1653" s="718">
        <v>0.03</v>
      </c>
      <c r="L1653" s="718">
        <v>1</v>
      </c>
      <c r="M1653" s="726">
        <f t="shared" si="50"/>
        <v>0.03</v>
      </c>
      <c r="N1653" s="727">
        <f t="shared" si="51"/>
        <v>0.03</v>
      </c>
      <c r="O1653" s="714" t="s">
        <v>499</v>
      </c>
      <c r="R1653" s="714">
        <v>46.9</v>
      </c>
      <c r="S1653" s="714">
        <v>6280</v>
      </c>
    </row>
    <row r="1654" spans="1:19">
      <c r="A1654" s="714" t="s">
        <v>563</v>
      </c>
      <c r="B1654" s="714">
        <v>2007</v>
      </c>
      <c r="C1654" s="714" t="s">
        <v>1743</v>
      </c>
      <c r="F1654" s="714" t="s">
        <v>705</v>
      </c>
      <c r="G1654" s="716" t="s">
        <v>1672</v>
      </c>
      <c r="H1654" s="716" t="s">
        <v>1511</v>
      </c>
      <c r="I1654" s="716" t="s">
        <v>1484</v>
      </c>
      <c r="J1654" s="717">
        <v>1</v>
      </c>
      <c r="K1654" s="718">
        <v>0.35</v>
      </c>
      <c r="L1654" s="718">
        <v>1</v>
      </c>
      <c r="M1654" s="726">
        <f t="shared" si="50"/>
        <v>0.35</v>
      </c>
      <c r="N1654" s="727">
        <f t="shared" si="51"/>
        <v>0.35</v>
      </c>
      <c r="O1654" s="714" t="s">
        <v>499</v>
      </c>
      <c r="R1654" s="714">
        <v>46.9</v>
      </c>
      <c r="S1654" s="714">
        <v>6151</v>
      </c>
    </row>
    <row r="1655" spans="1:19">
      <c r="A1655" s="714" t="s">
        <v>563</v>
      </c>
      <c r="B1655" s="714">
        <v>2008</v>
      </c>
      <c r="C1655" s="714" t="s">
        <v>1743</v>
      </c>
      <c r="F1655" s="714" t="s">
        <v>705</v>
      </c>
      <c r="G1655" s="716" t="s">
        <v>1672</v>
      </c>
      <c r="H1655" s="716" t="s">
        <v>1511</v>
      </c>
      <c r="I1655" s="716" t="s">
        <v>1484</v>
      </c>
      <c r="J1655" s="717">
        <v>1</v>
      </c>
      <c r="K1655" s="718">
        <v>0.33</v>
      </c>
      <c r="L1655" s="718">
        <v>1</v>
      </c>
      <c r="M1655" s="726">
        <f t="shared" si="50"/>
        <v>0.33</v>
      </c>
      <c r="N1655" s="727">
        <f t="shared" si="51"/>
        <v>0.33</v>
      </c>
      <c r="O1655" s="714" t="s">
        <v>499</v>
      </c>
      <c r="R1655" s="714">
        <v>46.9</v>
      </c>
      <c r="S1655" s="714">
        <v>6280</v>
      </c>
    </row>
    <row r="1656" spans="1:19">
      <c r="A1656" s="721" t="s">
        <v>616</v>
      </c>
      <c r="B1656" s="714">
        <v>2007</v>
      </c>
      <c r="C1656" s="714" t="s">
        <v>1743</v>
      </c>
      <c r="F1656" s="714" t="s">
        <v>705</v>
      </c>
      <c r="G1656" s="716" t="s">
        <v>1672</v>
      </c>
      <c r="H1656" s="716" t="s">
        <v>1513</v>
      </c>
      <c r="I1656" s="716" t="s">
        <v>1484</v>
      </c>
      <c r="J1656" s="717">
        <v>1</v>
      </c>
      <c r="K1656" s="718">
        <v>0.32</v>
      </c>
      <c r="L1656" s="718">
        <v>1</v>
      </c>
      <c r="M1656" s="726">
        <f t="shared" si="50"/>
        <v>0.32</v>
      </c>
      <c r="N1656" s="727">
        <f t="shared" si="51"/>
        <v>0.32</v>
      </c>
      <c r="O1656" s="714" t="s">
        <v>499</v>
      </c>
      <c r="R1656" s="714">
        <v>46.9</v>
      </c>
      <c r="S1656" s="714">
        <v>6151</v>
      </c>
    </row>
    <row r="1657" spans="1:19">
      <c r="A1657" s="721" t="s">
        <v>616</v>
      </c>
      <c r="B1657" s="714">
        <v>2008</v>
      </c>
      <c r="C1657" s="714" t="s">
        <v>1743</v>
      </c>
      <c r="F1657" s="714" t="s">
        <v>705</v>
      </c>
      <c r="G1657" s="716" t="s">
        <v>1672</v>
      </c>
      <c r="H1657" s="716" t="s">
        <v>1513</v>
      </c>
      <c r="I1657" s="716" t="s">
        <v>1484</v>
      </c>
      <c r="J1657" s="717">
        <v>1</v>
      </c>
      <c r="K1657" s="718">
        <v>0.28000000000000003</v>
      </c>
      <c r="L1657" s="718">
        <v>1</v>
      </c>
      <c r="M1657" s="726">
        <f t="shared" si="50"/>
        <v>0.28000000000000003</v>
      </c>
      <c r="N1657" s="727">
        <f t="shared" si="51"/>
        <v>0.28000000000000003</v>
      </c>
      <c r="O1657" s="714" t="s">
        <v>499</v>
      </c>
      <c r="R1657" s="714">
        <v>46.9</v>
      </c>
      <c r="S1657" s="714">
        <v>6280</v>
      </c>
    </row>
    <row r="1658" spans="1:19">
      <c r="A1658" s="714" t="s">
        <v>551</v>
      </c>
      <c r="B1658" s="714">
        <v>2007</v>
      </c>
      <c r="C1658" s="714" t="s">
        <v>1743</v>
      </c>
      <c r="D1658" s="714"/>
      <c r="F1658" s="714" t="s">
        <v>705</v>
      </c>
      <c r="G1658" s="716" t="s">
        <v>1672</v>
      </c>
      <c r="H1658" s="716" t="s">
        <v>1630</v>
      </c>
      <c r="I1658" s="716" t="s">
        <v>1484</v>
      </c>
      <c r="J1658" s="717">
        <v>1</v>
      </c>
      <c r="K1658" s="718">
        <v>0.4</v>
      </c>
      <c r="L1658" s="718">
        <v>1</v>
      </c>
      <c r="M1658" s="726">
        <f t="shared" si="50"/>
        <v>0.4</v>
      </c>
      <c r="N1658" s="727">
        <f t="shared" si="51"/>
        <v>0.4</v>
      </c>
      <c r="O1658" s="714" t="s">
        <v>499</v>
      </c>
      <c r="P1658" s="721" t="s">
        <v>1599</v>
      </c>
      <c r="R1658" s="714">
        <v>46.9</v>
      </c>
      <c r="S1658" s="714">
        <v>6151</v>
      </c>
    </row>
    <row r="1659" spans="1:19">
      <c r="A1659" s="714" t="s">
        <v>551</v>
      </c>
      <c r="B1659" s="714">
        <v>2008</v>
      </c>
      <c r="C1659" s="714" t="s">
        <v>1743</v>
      </c>
      <c r="D1659" s="714"/>
      <c r="F1659" s="714" t="s">
        <v>705</v>
      </c>
      <c r="G1659" s="716" t="s">
        <v>1672</v>
      </c>
      <c r="H1659" s="716" t="s">
        <v>1630</v>
      </c>
      <c r="I1659" s="716" t="s">
        <v>1484</v>
      </c>
      <c r="J1659" s="717">
        <v>1</v>
      </c>
      <c r="K1659" s="718">
        <v>0.41</v>
      </c>
      <c r="L1659" s="718">
        <v>1</v>
      </c>
      <c r="M1659" s="726">
        <f t="shared" si="50"/>
        <v>0.41</v>
      </c>
      <c r="N1659" s="727">
        <f t="shared" si="51"/>
        <v>0.41</v>
      </c>
      <c r="O1659" s="714" t="s">
        <v>499</v>
      </c>
      <c r="P1659" s="721" t="s">
        <v>1599</v>
      </c>
      <c r="R1659" s="714">
        <v>46.9</v>
      </c>
      <c r="S1659" s="714">
        <v>6280</v>
      </c>
    </row>
    <row r="1660" spans="1:19">
      <c r="A1660" s="714" t="s">
        <v>607</v>
      </c>
      <c r="B1660" s="714">
        <v>2007</v>
      </c>
      <c r="C1660" s="714" t="s">
        <v>1743</v>
      </c>
      <c r="F1660" s="714" t="s">
        <v>705</v>
      </c>
      <c r="G1660" s="716" t="s">
        <v>1672</v>
      </c>
      <c r="H1660" s="716" t="s">
        <v>1584</v>
      </c>
      <c r="I1660" s="716" t="s">
        <v>1484</v>
      </c>
      <c r="J1660" s="717">
        <v>1</v>
      </c>
      <c r="K1660" s="718">
        <v>9.85</v>
      </c>
      <c r="L1660" s="718">
        <v>1</v>
      </c>
      <c r="M1660" s="726">
        <f t="shared" si="50"/>
        <v>9.85</v>
      </c>
      <c r="N1660" s="727">
        <f t="shared" si="51"/>
        <v>9.85</v>
      </c>
      <c r="O1660" s="714" t="s">
        <v>499</v>
      </c>
      <c r="R1660" s="714">
        <v>46.9</v>
      </c>
      <c r="S1660" s="714">
        <v>6151</v>
      </c>
    </row>
    <row r="1661" spans="1:19">
      <c r="A1661" s="714" t="s">
        <v>607</v>
      </c>
      <c r="B1661" s="714">
        <v>2008</v>
      </c>
      <c r="C1661" s="714" t="s">
        <v>1743</v>
      </c>
      <c r="F1661" s="714" t="s">
        <v>705</v>
      </c>
      <c r="G1661" s="716" t="s">
        <v>1672</v>
      </c>
      <c r="H1661" s="716" t="s">
        <v>1584</v>
      </c>
      <c r="I1661" s="716" t="s">
        <v>1484</v>
      </c>
      <c r="J1661" s="717">
        <v>1</v>
      </c>
      <c r="K1661" s="718">
        <v>4.8099999999999996</v>
      </c>
      <c r="L1661" s="718">
        <v>1</v>
      </c>
      <c r="M1661" s="726">
        <f t="shared" si="50"/>
        <v>4.8099999999999996</v>
      </c>
      <c r="N1661" s="727">
        <f t="shared" si="51"/>
        <v>4.8099999999999996</v>
      </c>
      <c r="O1661" s="714" t="s">
        <v>499</v>
      </c>
      <c r="R1661" s="714">
        <v>46.9</v>
      </c>
      <c r="S1661" s="714">
        <v>6280</v>
      </c>
    </row>
    <row r="1662" spans="1:19">
      <c r="A1662" s="714" t="s">
        <v>545</v>
      </c>
      <c r="B1662" s="714">
        <v>2007</v>
      </c>
      <c r="C1662" s="714" t="s">
        <v>1743</v>
      </c>
      <c r="F1662" s="714" t="s">
        <v>705</v>
      </c>
      <c r="G1662" s="716" t="s">
        <v>1672</v>
      </c>
      <c r="H1662" s="716" t="s">
        <v>1608</v>
      </c>
      <c r="I1662" s="716" t="s">
        <v>1484</v>
      </c>
      <c r="J1662" s="717">
        <v>1</v>
      </c>
      <c r="K1662" s="718">
        <v>0.26</v>
      </c>
      <c r="L1662" s="718">
        <v>1</v>
      </c>
      <c r="M1662" s="726">
        <f t="shared" si="50"/>
        <v>0.26</v>
      </c>
      <c r="N1662" s="727">
        <f t="shared" si="51"/>
        <v>0.26</v>
      </c>
      <c r="O1662" s="714" t="s">
        <v>499</v>
      </c>
      <c r="R1662" s="714">
        <v>46.9</v>
      </c>
      <c r="S1662" s="714">
        <v>6151</v>
      </c>
    </row>
    <row r="1663" spans="1:19">
      <c r="A1663" s="714" t="s">
        <v>545</v>
      </c>
      <c r="B1663" s="714">
        <v>2008</v>
      </c>
      <c r="C1663" s="714" t="s">
        <v>1743</v>
      </c>
      <c r="F1663" s="714" t="s">
        <v>705</v>
      </c>
      <c r="G1663" s="716" t="s">
        <v>1672</v>
      </c>
      <c r="H1663" s="716" t="s">
        <v>1608</v>
      </c>
      <c r="I1663" s="716" t="s">
        <v>1484</v>
      </c>
      <c r="J1663" s="717">
        <v>1</v>
      </c>
      <c r="K1663" s="718">
        <v>0.18</v>
      </c>
      <c r="L1663" s="718">
        <v>1</v>
      </c>
      <c r="M1663" s="726">
        <f t="shared" si="50"/>
        <v>0.18</v>
      </c>
      <c r="N1663" s="727">
        <f t="shared" si="51"/>
        <v>0.18</v>
      </c>
      <c r="O1663" s="714" t="s">
        <v>499</v>
      </c>
      <c r="R1663" s="714">
        <v>46.9</v>
      </c>
      <c r="S1663" s="714">
        <v>6280</v>
      </c>
    </row>
    <row r="1664" spans="1:19">
      <c r="A1664" s="714" t="s">
        <v>680</v>
      </c>
      <c r="B1664" s="714">
        <v>2007</v>
      </c>
      <c r="C1664" s="714" t="s">
        <v>1743</v>
      </c>
      <c r="F1664" s="714" t="s">
        <v>705</v>
      </c>
      <c r="G1664" s="716" t="s">
        <v>1672</v>
      </c>
      <c r="H1664" s="716" t="s">
        <v>1546</v>
      </c>
      <c r="I1664" s="716" t="s">
        <v>1484</v>
      </c>
      <c r="J1664" s="717">
        <v>1</v>
      </c>
      <c r="K1664" s="718">
        <v>0.79</v>
      </c>
      <c r="L1664" s="718">
        <v>1</v>
      </c>
      <c r="M1664" s="726">
        <f t="shared" si="50"/>
        <v>0.79</v>
      </c>
      <c r="N1664" s="727">
        <f t="shared" si="51"/>
        <v>0.79</v>
      </c>
      <c r="O1664" s="714" t="s">
        <v>499</v>
      </c>
      <c r="R1664" s="714">
        <v>46.9</v>
      </c>
      <c r="S1664" s="714">
        <v>6151</v>
      </c>
    </row>
    <row r="1665" spans="1:19">
      <c r="A1665" s="714" t="s">
        <v>680</v>
      </c>
      <c r="B1665" s="714">
        <v>2008</v>
      </c>
      <c r="C1665" s="714" t="s">
        <v>1743</v>
      </c>
      <c r="F1665" s="714" t="s">
        <v>705</v>
      </c>
      <c r="G1665" s="716" t="s">
        <v>1672</v>
      </c>
      <c r="H1665" s="716" t="s">
        <v>1546</v>
      </c>
      <c r="I1665" s="716" t="s">
        <v>1484</v>
      </c>
      <c r="J1665" s="717">
        <v>1</v>
      </c>
      <c r="K1665" s="718">
        <v>0.56000000000000005</v>
      </c>
      <c r="L1665" s="718">
        <v>1</v>
      </c>
      <c r="M1665" s="726">
        <f t="shared" si="50"/>
        <v>0.56000000000000005</v>
      </c>
      <c r="N1665" s="727">
        <f t="shared" si="51"/>
        <v>0.56000000000000005</v>
      </c>
      <c r="O1665" s="714" t="s">
        <v>499</v>
      </c>
      <c r="R1665" s="714">
        <v>46.9</v>
      </c>
      <c r="S1665" s="714">
        <v>6280</v>
      </c>
    </row>
    <row r="1666" spans="1:19">
      <c r="A1666" s="714" t="s">
        <v>611</v>
      </c>
      <c r="B1666" s="714">
        <v>2009</v>
      </c>
      <c r="C1666" s="714" t="s">
        <v>1743</v>
      </c>
      <c r="D1666" s="715" t="s">
        <v>610</v>
      </c>
      <c r="E1666" s="715" t="s">
        <v>1493</v>
      </c>
      <c r="F1666" s="714" t="s">
        <v>705</v>
      </c>
      <c r="G1666" s="716" t="s">
        <v>1672</v>
      </c>
      <c r="H1666" s="716" t="s">
        <v>1494</v>
      </c>
      <c r="I1666" s="715" t="s">
        <v>402</v>
      </c>
      <c r="J1666" s="717">
        <v>1</v>
      </c>
      <c r="K1666" s="718">
        <v>1.1000000000000001</v>
      </c>
      <c r="L1666" s="718">
        <v>1</v>
      </c>
      <c r="M1666" s="726">
        <f t="shared" si="50"/>
        <v>1.1000000000000001</v>
      </c>
      <c r="N1666" s="727">
        <f t="shared" si="51"/>
        <v>1.1000000000000001</v>
      </c>
      <c r="O1666" s="714" t="s">
        <v>502</v>
      </c>
      <c r="P1666" s="714" t="s">
        <v>1693</v>
      </c>
      <c r="R1666" s="714">
        <v>52.3</v>
      </c>
      <c r="S1666" s="714">
        <v>2416</v>
      </c>
    </row>
    <row r="1667" spans="1:19">
      <c r="A1667" s="714" t="s">
        <v>570</v>
      </c>
      <c r="B1667" s="714">
        <v>2009</v>
      </c>
      <c r="C1667" s="714" t="s">
        <v>1743</v>
      </c>
      <c r="D1667" s="715" t="s">
        <v>569</v>
      </c>
      <c r="E1667" s="715" t="s">
        <v>1512</v>
      </c>
      <c r="F1667" s="714" t="s">
        <v>705</v>
      </c>
      <c r="G1667" s="716" t="s">
        <v>1672</v>
      </c>
      <c r="H1667" s="716" t="s">
        <v>1513</v>
      </c>
      <c r="I1667" s="716" t="s">
        <v>402</v>
      </c>
      <c r="J1667" s="717">
        <v>1</v>
      </c>
      <c r="K1667" s="718">
        <v>0.33</v>
      </c>
      <c r="L1667" s="718">
        <v>1</v>
      </c>
      <c r="M1667" s="726">
        <f t="shared" si="50"/>
        <v>0.33</v>
      </c>
      <c r="N1667" s="727">
        <f t="shared" si="51"/>
        <v>0.33</v>
      </c>
      <c r="O1667" s="714" t="s">
        <v>502</v>
      </c>
      <c r="R1667" s="714">
        <v>52.3</v>
      </c>
      <c r="S1667" s="714">
        <v>2416</v>
      </c>
    </row>
    <row r="1668" spans="1:19">
      <c r="A1668" s="714" t="s">
        <v>1523</v>
      </c>
      <c r="B1668" s="714">
        <v>2009</v>
      </c>
      <c r="C1668" s="714" t="s">
        <v>1743</v>
      </c>
      <c r="D1668" s="715" t="s">
        <v>636</v>
      </c>
      <c r="E1668" s="715" t="s">
        <v>455</v>
      </c>
      <c r="F1668" s="714" t="s">
        <v>705</v>
      </c>
      <c r="G1668" s="716" t="s">
        <v>1672</v>
      </c>
      <c r="H1668" s="716" t="s">
        <v>1494</v>
      </c>
      <c r="I1668" s="716" t="s">
        <v>402</v>
      </c>
      <c r="J1668" s="717">
        <v>1</v>
      </c>
      <c r="K1668" s="718">
        <v>0.38</v>
      </c>
      <c r="L1668" s="718">
        <v>1</v>
      </c>
      <c r="M1668" s="726">
        <f t="shared" ref="M1668:M1731" si="52">+K1668/L1668</f>
        <v>0.38</v>
      </c>
      <c r="N1668" s="727">
        <f t="shared" ref="N1668:N1731" si="53">+M1668/J1668</f>
        <v>0.38</v>
      </c>
      <c r="O1668" s="714" t="s">
        <v>502</v>
      </c>
      <c r="P1668" s="721" t="s">
        <v>1524</v>
      </c>
      <c r="R1668" s="714">
        <v>52.3</v>
      </c>
      <c r="S1668" s="714">
        <v>2416</v>
      </c>
    </row>
    <row r="1669" spans="1:19">
      <c r="A1669" s="714" t="s">
        <v>594</v>
      </c>
      <c r="B1669" s="714">
        <v>2009</v>
      </c>
      <c r="C1669" s="714" t="s">
        <v>1743</v>
      </c>
      <c r="D1669" s="715" t="s">
        <v>593</v>
      </c>
      <c r="E1669" s="715" t="s">
        <v>333</v>
      </c>
      <c r="F1669" s="714" t="s">
        <v>705</v>
      </c>
      <c r="G1669" s="716" t="s">
        <v>1746</v>
      </c>
      <c r="H1669" s="716" t="s">
        <v>1536</v>
      </c>
      <c r="I1669" s="716" t="s">
        <v>402</v>
      </c>
      <c r="J1669" s="717">
        <v>1</v>
      </c>
      <c r="K1669" s="718">
        <v>23.27</v>
      </c>
      <c r="L1669" s="718">
        <v>1</v>
      </c>
      <c r="M1669" s="726">
        <f t="shared" si="52"/>
        <v>23.27</v>
      </c>
      <c r="N1669" s="727">
        <f t="shared" si="53"/>
        <v>23.27</v>
      </c>
      <c r="O1669" s="714" t="s">
        <v>502</v>
      </c>
      <c r="R1669" s="714">
        <v>52.3</v>
      </c>
      <c r="S1669" s="714">
        <v>2416</v>
      </c>
    </row>
    <row r="1670" spans="1:19">
      <c r="A1670" s="714" t="s">
        <v>603</v>
      </c>
      <c r="B1670" s="714">
        <v>2009</v>
      </c>
      <c r="C1670" s="714" t="s">
        <v>1743</v>
      </c>
      <c r="D1670" s="715" t="s">
        <v>602</v>
      </c>
      <c r="E1670" s="715" t="s">
        <v>577</v>
      </c>
      <c r="F1670" s="714" t="s">
        <v>705</v>
      </c>
      <c r="G1670" s="716" t="s">
        <v>1672</v>
      </c>
      <c r="H1670" s="716" t="s">
        <v>1481</v>
      </c>
      <c r="I1670" s="716" t="s">
        <v>402</v>
      </c>
      <c r="J1670" s="717">
        <v>1</v>
      </c>
      <c r="K1670" s="718">
        <v>3.03</v>
      </c>
      <c r="L1670" s="718">
        <v>1</v>
      </c>
      <c r="M1670" s="726">
        <f t="shared" si="52"/>
        <v>3.03</v>
      </c>
      <c r="N1670" s="727">
        <f t="shared" si="53"/>
        <v>3.03</v>
      </c>
      <c r="O1670" s="714" t="s">
        <v>502</v>
      </c>
      <c r="R1670" s="714">
        <v>52.3</v>
      </c>
      <c r="S1670" s="714">
        <v>2416</v>
      </c>
    </row>
    <row r="1671" spans="1:19">
      <c r="A1671" s="721" t="s">
        <v>1657</v>
      </c>
      <c r="B1671" s="714">
        <v>2009</v>
      </c>
      <c r="C1671" s="714" t="s">
        <v>1743</v>
      </c>
      <c r="D1671" s="715" t="s">
        <v>598</v>
      </c>
      <c r="E1671" s="715" t="s">
        <v>333</v>
      </c>
      <c r="F1671" s="714" t="s">
        <v>705</v>
      </c>
      <c r="G1671" s="716" t="s">
        <v>1700</v>
      </c>
      <c r="H1671" s="716" t="s">
        <v>1747</v>
      </c>
      <c r="I1671" s="716" t="s">
        <v>402</v>
      </c>
      <c r="J1671" s="717">
        <v>1</v>
      </c>
      <c r="K1671" s="718">
        <v>0.1</v>
      </c>
      <c r="L1671" s="718">
        <v>1</v>
      </c>
      <c r="M1671" s="726">
        <f t="shared" si="52"/>
        <v>0.1</v>
      </c>
      <c r="N1671" s="727">
        <f t="shared" si="53"/>
        <v>0.1</v>
      </c>
      <c r="O1671" s="714" t="s">
        <v>502</v>
      </c>
      <c r="P1671" s="714" t="s">
        <v>1537</v>
      </c>
      <c r="R1671" s="714">
        <v>52.3</v>
      </c>
      <c r="S1671" s="714">
        <v>2416</v>
      </c>
    </row>
    <row r="1672" spans="1:19">
      <c r="A1672" s="714" t="s">
        <v>1750</v>
      </c>
      <c r="B1672" s="714">
        <v>2009</v>
      </c>
      <c r="C1672" s="714" t="s">
        <v>1743</v>
      </c>
      <c r="D1672" s="715" t="s">
        <v>556</v>
      </c>
      <c r="E1672" s="715" t="s">
        <v>559</v>
      </c>
      <c r="F1672" s="714" t="s">
        <v>705</v>
      </c>
      <c r="G1672" s="716" t="s">
        <v>1672</v>
      </c>
      <c r="H1672" s="716" t="s">
        <v>1598</v>
      </c>
      <c r="I1672" s="716" t="s">
        <v>402</v>
      </c>
      <c r="J1672" s="717">
        <v>1</v>
      </c>
      <c r="K1672" s="718">
        <v>0.35</v>
      </c>
      <c r="L1672" s="718">
        <v>1</v>
      </c>
      <c r="M1672" s="726">
        <f t="shared" si="52"/>
        <v>0.35</v>
      </c>
      <c r="N1672" s="727">
        <f t="shared" si="53"/>
        <v>0.35</v>
      </c>
      <c r="O1672" s="714" t="s">
        <v>502</v>
      </c>
      <c r="P1672" s="714" t="s">
        <v>1751</v>
      </c>
      <c r="R1672" s="714">
        <v>52.3</v>
      </c>
      <c r="S1672" s="714">
        <v>2416</v>
      </c>
    </row>
    <row r="1673" spans="1:19">
      <c r="A1673" s="714" t="s">
        <v>586</v>
      </c>
      <c r="B1673" s="714">
        <v>2009</v>
      </c>
      <c r="C1673" s="714" t="s">
        <v>1743</v>
      </c>
      <c r="D1673" s="715" t="s">
        <v>585</v>
      </c>
      <c r="E1673" s="715" t="s">
        <v>1236</v>
      </c>
      <c r="F1673" s="714" t="s">
        <v>705</v>
      </c>
      <c r="G1673" s="716" t="s">
        <v>1672</v>
      </c>
      <c r="H1673" s="716" t="s">
        <v>1513</v>
      </c>
      <c r="I1673" s="716" t="s">
        <v>402</v>
      </c>
      <c r="J1673" s="717">
        <v>1</v>
      </c>
      <c r="K1673" s="718">
        <v>1.57</v>
      </c>
      <c r="L1673" s="718">
        <v>1</v>
      </c>
      <c r="M1673" s="726">
        <f t="shared" si="52"/>
        <v>1.57</v>
      </c>
      <c r="N1673" s="727">
        <f t="shared" si="53"/>
        <v>1.57</v>
      </c>
      <c r="O1673" s="714" t="s">
        <v>502</v>
      </c>
      <c r="R1673" s="714">
        <v>52.3</v>
      </c>
      <c r="S1673" s="714">
        <v>2416</v>
      </c>
    </row>
    <row r="1674" spans="1:19">
      <c r="A1674" s="714" t="s">
        <v>533</v>
      </c>
      <c r="B1674" s="714">
        <v>2009</v>
      </c>
      <c r="C1674" s="714" t="s">
        <v>1743</v>
      </c>
      <c r="D1674" s="715" t="s">
        <v>532</v>
      </c>
      <c r="E1674" s="715" t="s">
        <v>1493</v>
      </c>
      <c r="F1674" s="714" t="s">
        <v>705</v>
      </c>
      <c r="G1674" s="716" t="s">
        <v>1672</v>
      </c>
      <c r="H1674" s="716" t="s">
        <v>1584</v>
      </c>
      <c r="I1674" s="716" t="s">
        <v>402</v>
      </c>
      <c r="J1674" s="717">
        <v>1</v>
      </c>
      <c r="K1674" s="718">
        <v>0.56000000000000005</v>
      </c>
      <c r="L1674" s="718">
        <v>1</v>
      </c>
      <c r="M1674" s="726">
        <f t="shared" si="52"/>
        <v>0.56000000000000005</v>
      </c>
      <c r="N1674" s="727">
        <f t="shared" si="53"/>
        <v>0.56000000000000005</v>
      </c>
      <c r="O1674" s="714" t="s">
        <v>502</v>
      </c>
      <c r="P1674" s="721" t="s">
        <v>1642</v>
      </c>
      <c r="R1674" s="714">
        <v>52.3</v>
      </c>
      <c r="S1674" s="714">
        <v>2416</v>
      </c>
    </row>
    <row r="1675" spans="1:19">
      <c r="A1675" s="714" t="s">
        <v>607</v>
      </c>
      <c r="B1675" s="714">
        <v>2009</v>
      </c>
      <c r="C1675" s="714" t="s">
        <v>1743</v>
      </c>
      <c r="D1675" s="715" t="s">
        <v>606</v>
      </c>
      <c r="E1675" s="715" t="s">
        <v>303</v>
      </c>
      <c r="F1675" s="714" t="s">
        <v>705</v>
      </c>
      <c r="G1675" s="716" t="s">
        <v>1672</v>
      </c>
      <c r="H1675" s="716" t="s">
        <v>1584</v>
      </c>
      <c r="I1675" s="716" t="s">
        <v>402</v>
      </c>
      <c r="J1675" s="717">
        <v>1</v>
      </c>
      <c r="K1675" s="718">
        <v>17.559999999999999</v>
      </c>
      <c r="L1675" s="718">
        <v>1</v>
      </c>
      <c r="M1675" s="726">
        <f t="shared" si="52"/>
        <v>17.559999999999999</v>
      </c>
      <c r="N1675" s="727">
        <f t="shared" si="53"/>
        <v>17.559999999999999</v>
      </c>
      <c r="O1675" s="714" t="s">
        <v>502</v>
      </c>
      <c r="R1675" s="714">
        <v>52.3</v>
      </c>
      <c r="S1675" s="714">
        <v>2416</v>
      </c>
    </row>
    <row r="1676" spans="1:19">
      <c r="A1676" s="714" t="s">
        <v>545</v>
      </c>
      <c r="B1676" s="714">
        <v>2009</v>
      </c>
      <c r="C1676" s="714" t="s">
        <v>1743</v>
      </c>
      <c r="D1676" s="715" t="s">
        <v>544</v>
      </c>
      <c r="E1676" s="715" t="s">
        <v>547</v>
      </c>
      <c r="F1676" s="714" t="s">
        <v>705</v>
      </c>
      <c r="G1676" s="716" t="s">
        <v>1672</v>
      </c>
      <c r="H1676" s="716" t="s">
        <v>1608</v>
      </c>
      <c r="I1676" s="716" t="s">
        <v>402</v>
      </c>
      <c r="J1676" s="717">
        <v>1</v>
      </c>
      <c r="K1676" s="718">
        <v>0.4</v>
      </c>
      <c r="L1676" s="718">
        <v>1</v>
      </c>
      <c r="M1676" s="726">
        <f t="shared" si="52"/>
        <v>0.4</v>
      </c>
      <c r="N1676" s="727">
        <f t="shared" si="53"/>
        <v>0.4</v>
      </c>
      <c r="O1676" s="714" t="s">
        <v>502</v>
      </c>
      <c r="R1676" s="714">
        <v>52.3</v>
      </c>
      <c r="S1676" s="714">
        <v>2416</v>
      </c>
    </row>
    <row r="1677" spans="1:19">
      <c r="A1677" s="714" t="s">
        <v>680</v>
      </c>
      <c r="B1677" s="714">
        <v>2009</v>
      </c>
      <c r="C1677" s="714" t="s">
        <v>1743</v>
      </c>
      <c r="D1677" s="715" t="s">
        <v>679</v>
      </c>
      <c r="E1677" s="715" t="s">
        <v>682</v>
      </c>
      <c r="F1677" s="714" t="s">
        <v>705</v>
      </c>
      <c r="G1677" s="716" t="s">
        <v>1672</v>
      </c>
      <c r="H1677" s="716" t="s">
        <v>1546</v>
      </c>
      <c r="I1677" s="716" t="s">
        <v>402</v>
      </c>
      <c r="J1677" s="717">
        <v>1</v>
      </c>
      <c r="K1677" s="718">
        <v>1.07</v>
      </c>
      <c r="L1677" s="718">
        <v>1</v>
      </c>
      <c r="M1677" s="726">
        <f t="shared" si="52"/>
        <v>1.07</v>
      </c>
      <c r="N1677" s="727">
        <f t="shared" si="53"/>
        <v>1.07</v>
      </c>
      <c r="O1677" s="714" t="s">
        <v>502</v>
      </c>
      <c r="R1677" s="714">
        <v>52.3</v>
      </c>
      <c r="S1677" s="714">
        <v>2416</v>
      </c>
    </row>
    <row r="1678" spans="1:19">
      <c r="A1678" s="714" t="s">
        <v>611</v>
      </c>
      <c r="B1678" s="714">
        <v>2008</v>
      </c>
      <c r="C1678" s="714" t="s">
        <v>1743</v>
      </c>
      <c r="D1678" s="715" t="s">
        <v>610</v>
      </c>
      <c r="E1678" s="715" t="s">
        <v>1493</v>
      </c>
      <c r="F1678" s="714" t="s">
        <v>705</v>
      </c>
      <c r="G1678" s="716" t="s">
        <v>1672</v>
      </c>
      <c r="H1678" s="716" t="s">
        <v>1494</v>
      </c>
      <c r="I1678" s="715" t="s">
        <v>402</v>
      </c>
      <c r="J1678" s="717">
        <v>1</v>
      </c>
      <c r="K1678" s="718">
        <v>1.44</v>
      </c>
      <c r="L1678" s="718">
        <v>1</v>
      </c>
      <c r="M1678" s="726">
        <f t="shared" si="52"/>
        <v>1.44</v>
      </c>
      <c r="N1678" s="727">
        <f t="shared" si="53"/>
        <v>1.44</v>
      </c>
      <c r="O1678" s="714" t="s">
        <v>498</v>
      </c>
      <c r="P1678" s="714" t="s">
        <v>1693</v>
      </c>
      <c r="R1678" s="714">
        <v>48.9</v>
      </c>
      <c r="S1678" s="714">
        <v>10374</v>
      </c>
    </row>
    <row r="1679" spans="1:19">
      <c r="A1679" s="714" t="s">
        <v>570</v>
      </c>
      <c r="B1679" s="714">
        <v>2008</v>
      </c>
      <c r="C1679" s="714" t="s">
        <v>1743</v>
      </c>
      <c r="D1679" s="715" t="s">
        <v>569</v>
      </c>
      <c r="E1679" s="715" t="s">
        <v>1512</v>
      </c>
      <c r="F1679" s="714" t="s">
        <v>705</v>
      </c>
      <c r="G1679" s="716" t="s">
        <v>1672</v>
      </c>
      <c r="H1679" s="716" t="s">
        <v>1513</v>
      </c>
      <c r="I1679" s="716" t="s">
        <v>402</v>
      </c>
      <c r="J1679" s="717">
        <v>1</v>
      </c>
      <c r="K1679" s="718">
        <v>0.51</v>
      </c>
      <c r="L1679" s="718">
        <v>1</v>
      </c>
      <c r="M1679" s="726">
        <f t="shared" si="52"/>
        <v>0.51</v>
      </c>
      <c r="N1679" s="727">
        <f t="shared" si="53"/>
        <v>0.51</v>
      </c>
      <c r="O1679" s="714" t="s">
        <v>498</v>
      </c>
      <c r="R1679" s="714">
        <v>48.9</v>
      </c>
      <c r="S1679" s="714">
        <v>10374</v>
      </c>
    </row>
    <row r="1680" spans="1:19">
      <c r="A1680" s="714" t="s">
        <v>1523</v>
      </c>
      <c r="B1680" s="714">
        <v>2008</v>
      </c>
      <c r="C1680" s="714" t="s">
        <v>1743</v>
      </c>
      <c r="D1680" s="715" t="s">
        <v>636</v>
      </c>
      <c r="E1680" s="715" t="s">
        <v>455</v>
      </c>
      <c r="F1680" s="714" t="s">
        <v>705</v>
      </c>
      <c r="G1680" s="716" t="s">
        <v>1672</v>
      </c>
      <c r="H1680" s="716" t="s">
        <v>1494</v>
      </c>
      <c r="I1680" s="716" t="s">
        <v>402</v>
      </c>
      <c r="J1680" s="717">
        <v>1</v>
      </c>
      <c r="K1680" s="718">
        <v>0.61</v>
      </c>
      <c r="L1680" s="718">
        <v>1</v>
      </c>
      <c r="M1680" s="726">
        <f t="shared" si="52"/>
        <v>0.61</v>
      </c>
      <c r="N1680" s="727">
        <f t="shared" si="53"/>
        <v>0.61</v>
      </c>
      <c r="O1680" s="714" t="s">
        <v>498</v>
      </c>
      <c r="P1680" s="721" t="s">
        <v>1524</v>
      </c>
      <c r="R1680" s="714">
        <v>48.9</v>
      </c>
      <c r="S1680" s="714">
        <v>10374</v>
      </c>
    </row>
    <row r="1681" spans="1:19">
      <c r="A1681" s="714" t="s">
        <v>594</v>
      </c>
      <c r="B1681" s="714">
        <v>2008</v>
      </c>
      <c r="C1681" s="714" t="s">
        <v>1743</v>
      </c>
      <c r="D1681" s="715" t="s">
        <v>593</v>
      </c>
      <c r="E1681" s="715" t="s">
        <v>333</v>
      </c>
      <c r="F1681" s="714" t="s">
        <v>705</v>
      </c>
      <c r="G1681" s="716" t="s">
        <v>1746</v>
      </c>
      <c r="H1681" s="716" t="s">
        <v>1536</v>
      </c>
      <c r="I1681" s="716" t="s">
        <v>402</v>
      </c>
      <c r="J1681" s="717">
        <v>1</v>
      </c>
      <c r="K1681" s="718">
        <v>32.97</v>
      </c>
      <c r="L1681" s="718">
        <v>1</v>
      </c>
      <c r="M1681" s="726">
        <f t="shared" si="52"/>
        <v>32.97</v>
      </c>
      <c r="N1681" s="727">
        <f t="shared" si="53"/>
        <v>32.97</v>
      </c>
      <c r="O1681" s="714" t="s">
        <v>498</v>
      </c>
      <c r="R1681" s="714">
        <v>48.9</v>
      </c>
      <c r="S1681" s="714">
        <v>10374</v>
      </c>
    </row>
    <row r="1682" spans="1:19">
      <c r="A1682" s="714" t="s">
        <v>603</v>
      </c>
      <c r="B1682" s="714">
        <v>2008</v>
      </c>
      <c r="C1682" s="714" t="s">
        <v>1743</v>
      </c>
      <c r="D1682" s="715" t="s">
        <v>602</v>
      </c>
      <c r="E1682" s="715" t="s">
        <v>577</v>
      </c>
      <c r="F1682" s="714" t="s">
        <v>705</v>
      </c>
      <c r="G1682" s="716" t="s">
        <v>1672</v>
      </c>
      <c r="H1682" s="716" t="s">
        <v>1481</v>
      </c>
      <c r="I1682" s="716" t="s">
        <v>402</v>
      </c>
      <c r="J1682" s="717">
        <v>1</v>
      </c>
      <c r="K1682" s="718">
        <v>3.45</v>
      </c>
      <c r="L1682" s="718">
        <v>1</v>
      </c>
      <c r="M1682" s="726">
        <f t="shared" si="52"/>
        <v>3.45</v>
      </c>
      <c r="N1682" s="727">
        <f t="shared" si="53"/>
        <v>3.45</v>
      </c>
      <c r="O1682" s="714" t="s">
        <v>498</v>
      </c>
      <c r="R1682" s="714">
        <v>48.9</v>
      </c>
      <c r="S1682" s="714">
        <v>10374</v>
      </c>
    </row>
    <row r="1683" spans="1:19">
      <c r="A1683" s="721" t="s">
        <v>1657</v>
      </c>
      <c r="B1683" s="714">
        <v>2008</v>
      </c>
      <c r="C1683" s="714" t="s">
        <v>1743</v>
      </c>
      <c r="D1683" s="715" t="s">
        <v>598</v>
      </c>
      <c r="E1683" s="715" t="s">
        <v>333</v>
      </c>
      <c r="F1683" s="714" t="s">
        <v>705</v>
      </c>
      <c r="G1683" s="716" t="s">
        <v>1700</v>
      </c>
      <c r="H1683" s="716" t="s">
        <v>1747</v>
      </c>
      <c r="I1683" s="716" t="s">
        <v>402</v>
      </c>
      <c r="J1683" s="717">
        <v>1</v>
      </c>
      <c r="K1683" s="718">
        <v>0.13</v>
      </c>
      <c r="L1683" s="718">
        <v>1</v>
      </c>
      <c r="M1683" s="726">
        <f t="shared" si="52"/>
        <v>0.13</v>
      </c>
      <c r="N1683" s="727">
        <f t="shared" si="53"/>
        <v>0.13</v>
      </c>
      <c r="O1683" s="714" t="s">
        <v>498</v>
      </c>
      <c r="P1683" s="714" t="s">
        <v>1537</v>
      </c>
      <c r="R1683" s="714">
        <v>48.9</v>
      </c>
      <c r="S1683" s="714">
        <v>10374</v>
      </c>
    </row>
    <row r="1684" spans="1:19">
      <c r="A1684" s="714" t="s">
        <v>1750</v>
      </c>
      <c r="B1684" s="714">
        <v>2008</v>
      </c>
      <c r="C1684" s="714" t="s">
        <v>1743</v>
      </c>
      <c r="D1684" s="715" t="s">
        <v>556</v>
      </c>
      <c r="E1684" s="715" t="s">
        <v>559</v>
      </c>
      <c r="F1684" s="714" t="s">
        <v>705</v>
      </c>
      <c r="G1684" s="716" t="s">
        <v>1672</v>
      </c>
      <c r="H1684" s="716" t="s">
        <v>1598</v>
      </c>
      <c r="I1684" s="716" t="s">
        <v>402</v>
      </c>
      <c r="J1684" s="717">
        <v>1</v>
      </c>
      <c r="K1684" s="718">
        <v>0.28000000000000003</v>
      </c>
      <c r="L1684" s="718">
        <v>1</v>
      </c>
      <c r="M1684" s="726">
        <f t="shared" si="52"/>
        <v>0.28000000000000003</v>
      </c>
      <c r="N1684" s="727">
        <f t="shared" si="53"/>
        <v>0.28000000000000003</v>
      </c>
      <c r="O1684" s="714" t="s">
        <v>498</v>
      </c>
      <c r="P1684" s="714" t="s">
        <v>1751</v>
      </c>
      <c r="R1684" s="714">
        <v>48.9</v>
      </c>
      <c r="S1684" s="714">
        <v>10374</v>
      </c>
    </row>
    <row r="1685" spans="1:19">
      <c r="A1685" s="714" t="s">
        <v>586</v>
      </c>
      <c r="B1685" s="714">
        <v>2008</v>
      </c>
      <c r="C1685" s="714" t="s">
        <v>1743</v>
      </c>
      <c r="D1685" s="715" t="s">
        <v>585</v>
      </c>
      <c r="E1685" s="715" t="s">
        <v>1236</v>
      </c>
      <c r="F1685" s="714" t="s">
        <v>705</v>
      </c>
      <c r="G1685" s="716" t="s">
        <v>1672</v>
      </c>
      <c r="H1685" s="716" t="s">
        <v>1513</v>
      </c>
      <c r="I1685" s="716" t="s">
        <v>402</v>
      </c>
      <c r="J1685" s="717">
        <v>1</v>
      </c>
      <c r="K1685" s="718">
        <v>1.63</v>
      </c>
      <c r="L1685" s="718">
        <v>1</v>
      </c>
      <c r="M1685" s="726">
        <f t="shared" si="52"/>
        <v>1.63</v>
      </c>
      <c r="N1685" s="727">
        <f t="shared" si="53"/>
        <v>1.63</v>
      </c>
      <c r="O1685" s="714" t="s">
        <v>498</v>
      </c>
      <c r="R1685" s="714">
        <v>48.9</v>
      </c>
      <c r="S1685" s="714">
        <v>10374</v>
      </c>
    </row>
    <row r="1686" spans="1:19">
      <c r="A1686" s="714" t="s">
        <v>533</v>
      </c>
      <c r="B1686" s="714">
        <v>2008</v>
      </c>
      <c r="C1686" s="714" t="s">
        <v>1743</v>
      </c>
      <c r="D1686" s="715" t="s">
        <v>532</v>
      </c>
      <c r="E1686" s="715" t="s">
        <v>1493</v>
      </c>
      <c r="F1686" s="714" t="s">
        <v>705</v>
      </c>
      <c r="G1686" s="716" t="s">
        <v>1672</v>
      </c>
      <c r="H1686" s="716" t="s">
        <v>1584</v>
      </c>
      <c r="I1686" s="716" t="s">
        <v>402</v>
      </c>
      <c r="J1686" s="717">
        <v>1</v>
      </c>
      <c r="K1686" s="718">
        <v>0.99</v>
      </c>
      <c r="L1686" s="718">
        <v>1</v>
      </c>
      <c r="M1686" s="726">
        <f t="shared" si="52"/>
        <v>0.99</v>
      </c>
      <c r="N1686" s="727">
        <f t="shared" si="53"/>
        <v>0.99</v>
      </c>
      <c r="O1686" s="714" t="s">
        <v>498</v>
      </c>
      <c r="P1686" s="721" t="s">
        <v>1642</v>
      </c>
      <c r="R1686" s="714">
        <v>48.9</v>
      </c>
      <c r="S1686" s="714">
        <v>10374</v>
      </c>
    </row>
    <row r="1687" spans="1:19">
      <c r="A1687" s="714" t="s">
        <v>607</v>
      </c>
      <c r="B1687" s="714">
        <v>2008</v>
      </c>
      <c r="C1687" s="714" t="s">
        <v>1743</v>
      </c>
      <c r="D1687" s="715" t="s">
        <v>606</v>
      </c>
      <c r="E1687" s="715" t="s">
        <v>303</v>
      </c>
      <c r="F1687" s="714" t="s">
        <v>705</v>
      </c>
      <c r="G1687" s="716" t="s">
        <v>1672</v>
      </c>
      <c r="H1687" s="716" t="s">
        <v>1584</v>
      </c>
      <c r="I1687" s="716" t="s">
        <v>402</v>
      </c>
      <c r="J1687" s="717">
        <v>1</v>
      </c>
      <c r="K1687" s="718">
        <v>11.93</v>
      </c>
      <c r="L1687" s="718">
        <v>1</v>
      </c>
      <c r="M1687" s="726">
        <f t="shared" si="52"/>
        <v>11.93</v>
      </c>
      <c r="N1687" s="727">
        <f t="shared" si="53"/>
        <v>11.93</v>
      </c>
      <c r="O1687" s="714" t="s">
        <v>498</v>
      </c>
      <c r="R1687" s="714">
        <v>48.9</v>
      </c>
      <c r="S1687" s="714">
        <v>10374</v>
      </c>
    </row>
    <row r="1688" spans="1:19">
      <c r="A1688" s="714" t="s">
        <v>545</v>
      </c>
      <c r="B1688" s="714">
        <v>2008</v>
      </c>
      <c r="C1688" s="714" t="s">
        <v>1743</v>
      </c>
      <c r="D1688" s="715" t="s">
        <v>544</v>
      </c>
      <c r="E1688" s="715" t="s">
        <v>547</v>
      </c>
      <c r="F1688" s="714" t="s">
        <v>705</v>
      </c>
      <c r="G1688" s="716" t="s">
        <v>1672</v>
      </c>
      <c r="H1688" s="716" t="s">
        <v>1608</v>
      </c>
      <c r="I1688" s="716" t="s">
        <v>402</v>
      </c>
      <c r="J1688" s="717">
        <v>1</v>
      </c>
      <c r="K1688" s="718">
        <v>0.62</v>
      </c>
      <c r="L1688" s="718">
        <v>1</v>
      </c>
      <c r="M1688" s="726">
        <f t="shared" si="52"/>
        <v>0.62</v>
      </c>
      <c r="N1688" s="727">
        <f t="shared" si="53"/>
        <v>0.62</v>
      </c>
      <c r="O1688" s="714" t="s">
        <v>498</v>
      </c>
      <c r="R1688" s="714">
        <v>48.9</v>
      </c>
      <c r="S1688" s="714">
        <v>10374</v>
      </c>
    </row>
    <row r="1689" spans="1:19">
      <c r="A1689" s="714" t="s">
        <v>680</v>
      </c>
      <c r="B1689" s="714">
        <v>2008</v>
      </c>
      <c r="C1689" s="714" t="s">
        <v>1743</v>
      </c>
      <c r="D1689" s="715" t="s">
        <v>679</v>
      </c>
      <c r="E1689" s="715" t="s">
        <v>682</v>
      </c>
      <c r="F1689" s="714" t="s">
        <v>705</v>
      </c>
      <c r="G1689" s="716" t="s">
        <v>1672</v>
      </c>
      <c r="H1689" s="716" t="s">
        <v>1546</v>
      </c>
      <c r="I1689" s="716" t="s">
        <v>402</v>
      </c>
      <c r="J1689" s="717">
        <v>1</v>
      </c>
      <c r="K1689" s="718">
        <v>2.02</v>
      </c>
      <c r="L1689" s="718">
        <v>1</v>
      </c>
      <c r="M1689" s="726">
        <f t="shared" si="52"/>
        <v>2.02</v>
      </c>
      <c r="N1689" s="727">
        <f t="shared" si="53"/>
        <v>2.02</v>
      </c>
      <c r="O1689" s="714" t="s">
        <v>498</v>
      </c>
      <c r="R1689" s="714">
        <v>48.9</v>
      </c>
      <c r="S1689" s="714">
        <v>10374</v>
      </c>
    </row>
    <row r="1690" spans="1:19">
      <c r="A1690" s="714" t="s">
        <v>611</v>
      </c>
      <c r="B1690" s="714">
        <v>2008</v>
      </c>
      <c r="C1690" s="714" t="s">
        <v>1743</v>
      </c>
      <c r="D1690" s="715" t="s">
        <v>610</v>
      </c>
      <c r="E1690" s="715" t="s">
        <v>1493</v>
      </c>
      <c r="F1690" s="714" t="s">
        <v>705</v>
      </c>
      <c r="G1690" s="716" t="s">
        <v>1672</v>
      </c>
      <c r="H1690" s="716" t="s">
        <v>1494</v>
      </c>
      <c r="I1690" s="715" t="s">
        <v>402</v>
      </c>
      <c r="J1690" s="717">
        <v>1</v>
      </c>
      <c r="K1690" s="718">
        <v>1.0900000000000001</v>
      </c>
      <c r="L1690" s="718">
        <v>1</v>
      </c>
      <c r="M1690" s="726">
        <f t="shared" si="52"/>
        <v>1.0900000000000001</v>
      </c>
      <c r="N1690" s="727">
        <f t="shared" si="53"/>
        <v>1.0900000000000001</v>
      </c>
      <c r="O1690" s="714" t="s">
        <v>501</v>
      </c>
      <c r="P1690" s="714" t="s">
        <v>1693</v>
      </c>
      <c r="R1690" s="714">
        <v>55.3</v>
      </c>
      <c r="S1690" s="714">
        <v>3633</v>
      </c>
    </row>
    <row r="1691" spans="1:19">
      <c r="A1691" s="714" t="s">
        <v>570</v>
      </c>
      <c r="B1691" s="714">
        <v>2008</v>
      </c>
      <c r="C1691" s="714" t="s">
        <v>1743</v>
      </c>
      <c r="D1691" s="715" t="s">
        <v>569</v>
      </c>
      <c r="E1691" s="715" t="s">
        <v>1512</v>
      </c>
      <c r="F1691" s="714" t="s">
        <v>705</v>
      </c>
      <c r="G1691" s="716" t="s">
        <v>1672</v>
      </c>
      <c r="H1691" s="716" t="s">
        <v>1513</v>
      </c>
      <c r="I1691" s="716" t="s">
        <v>402</v>
      </c>
      <c r="J1691" s="717">
        <v>1</v>
      </c>
      <c r="K1691" s="718">
        <v>0.46</v>
      </c>
      <c r="L1691" s="718">
        <v>1</v>
      </c>
      <c r="M1691" s="726">
        <f t="shared" si="52"/>
        <v>0.46</v>
      </c>
      <c r="N1691" s="727">
        <f t="shared" si="53"/>
        <v>0.46</v>
      </c>
      <c r="O1691" s="714" t="s">
        <v>501</v>
      </c>
      <c r="R1691" s="714">
        <v>55.3</v>
      </c>
      <c r="S1691" s="714">
        <v>3633</v>
      </c>
    </row>
    <row r="1692" spans="1:19">
      <c r="A1692" s="714" t="s">
        <v>1523</v>
      </c>
      <c r="B1692" s="714">
        <v>2008</v>
      </c>
      <c r="C1692" s="714" t="s">
        <v>1743</v>
      </c>
      <c r="D1692" s="715" t="s">
        <v>636</v>
      </c>
      <c r="E1692" s="715" t="s">
        <v>455</v>
      </c>
      <c r="F1692" s="714" t="s">
        <v>705</v>
      </c>
      <c r="G1692" s="716" t="s">
        <v>1672</v>
      </c>
      <c r="H1692" s="716" t="s">
        <v>1494</v>
      </c>
      <c r="I1692" s="716" t="s">
        <v>402</v>
      </c>
      <c r="J1692" s="717">
        <v>1</v>
      </c>
      <c r="K1692" s="718">
        <v>0.5</v>
      </c>
      <c r="L1692" s="718">
        <v>1</v>
      </c>
      <c r="M1692" s="726">
        <f t="shared" si="52"/>
        <v>0.5</v>
      </c>
      <c r="N1692" s="727">
        <f t="shared" si="53"/>
        <v>0.5</v>
      </c>
      <c r="O1692" s="714" t="s">
        <v>501</v>
      </c>
      <c r="P1692" s="721" t="s">
        <v>1524</v>
      </c>
      <c r="R1692" s="714">
        <v>55.3</v>
      </c>
      <c r="S1692" s="714">
        <v>3633</v>
      </c>
    </row>
    <row r="1693" spans="1:19">
      <c r="A1693" s="714" t="s">
        <v>594</v>
      </c>
      <c r="B1693" s="714">
        <v>2008</v>
      </c>
      <c r="C1693" s="714" t="s">
        <v>1743</v>
      </c>
      <c r="D1693" s="715" t="s">
        <v>593</v>
      </c>
      <c r="E1693" s="715" t="s">
        <v>333</v>
      </c>
      <c r="F1693" s="714" t="s">
        <v>705</v>
      </c>
      <c r="G1693" s="716" t="s">
        <v>1746</v>
      </c>
      <c r="H1693" s="716" t="s">
        <v>1536</v>
      </c>
      <c r="I1693" s="716" t="s">
        <v>402</v>
      </c>
      <c r="J1693" s="717">
        <v>1</v>
      </c>
      <c r="K1693" s="718">
        <v>25.97</v>
      </c>
      <c r="L1693" s="718">
        <v>1</v>
      </c>
      <c r="M1693" s="726">
        <f t="shared" si="52"/>
        <v>25.97</v>
      </c>
      <c r="N1693" s="727">
        <f t="shared" si="53"/>
        <v>25.97</v>
      </c>
      <c r="O1693" s="714" t="s">
        <v>501</v>
      </c>
      <c r="R1693" s="714">
        <v>55.3</v>
      </c>
      <c r="S1693" s="714">
        <v>3633</v>
      </c>
    </row>
    <row r="1694" spans="1:19">
      <c r="A1694" s="714" t="s">
        <v>603</v>
      </c>
      <c r="B1694" s="714">
        <v>2008</v>
      </c>
      <c r="C1694" s="714" t="s">
        <v>1743</v>
      </c>
      <c r="D1694" s="715" t="s">
        <v>602</v>
      </c>
      <c r="E1694" s="715" t="s">
        <v>577</v>
      </c>
      <c r="F1694" s="714" t="s">
        <v>705</v>
      </c>
      <c r="G1694" s="716" t="s">
        <v>1672</v>
      </c>
      <c r="H1694" s="716" t="s">
        <v>1481</v>
      </c>
      <c r="I1694" s="716" t="s">
        <v>402</v>
      </c>
      <c r="J1694" s="717">
        <v>1</v>
      </c>
      <c r="K1694" s="718">
        <v>3.14</v>
      </c>
      <c r="L1694" s="718">
        <v>1</v>
      </c>
      <c r="M1694" s="726">
        <f t="shared" si="52"/>
        <v>3.14</v>
      </c>
      <c r="N1694" s="727">
        <f t="shared" si="53"/>
        <v>3.14</v>
      </c>
      <c r="O1694" s="714" t="s">
        <v>501</v>
      </c>
      <c r="R1694" s="714">
        <v>55.3</v>
      </c>
      <c r="S1694" s="714">
        <v>3633</v>
      </c>
    </row>
    <row r="1695" spans="1:19">
      <c r="A1695" s="721" t="s">
        <v>1657</v>
      </c>
      <c r="B1695" s="714">
        <v>2008</v>
      </c>
      <c r="C1695" s="714" t="s">
        <v>1743</v>
      </c>
      <c r="D1695" s="715" t="s">
        <v>598</v>
      </c>
      <c r="E1695" s="715" t="s">
        <v>333</v>
      </c>
      <c r="F1695" s="714" t="s">
        <v>705</v>
      </c>
      <c r="G1695" s="716" t="s">
        <v>1700</v>
      </c>
      <c r="H1695" s="716" t="s">
        <v>1747</v>
      </c>
      <c r="I1695" s="716" t="s">
        <v>402</v>
      </c>
      <c r="J1695" s="717">
        <v>1</v>
      </c>
      <c r="K1695" s="718">
        <v>0.12</v>
      </c>
      <c r="L1695" s="718">
        <v>1</v>
      </c>
      <c r="M1695" s="726">
        <f t="shared" si="52"/>
        <v>0.12</v>
      </c>
      <c r="N1695" s="727">
        <f t="shared" si="53"/>
        <v>0.12</v>
      </c>
      <c r="O1695" s="714" t="s">
        <v>501</v>
      </c>
      <c r="P1695" s="714" t="s">
        <v>1537</v>
      </c>
      <c r="R1695" s="714">
        <v>55.3</v>
      </c>
      <c r="S1695" s="714">
        <v>3633</v>
      </c>
    </row>
    <row r="1696" spans="1:19">
      <c r="A1696" s="714" t="s">
        <v>1750</v>
      </c>
      <c r="B1696" s="714">
        <v>2008</v>
      </c>
      <c r="C1696" s="714" t="s">
        <v>1743</v>
      </c>
      <c r="D1696" s="715" t="s">
        <v>556</v>
      </c>
      <c r="E1696" s="715" t="s">
        <v>559</v>
      </c>
      <c r="F1696" s="714" t="s">
        <v>705</v>
      </c>
      <c r="G1696" s="716" t="s">
        <v>1672</v>
      </c>
      <c r="H1696" s="716" t="s">
        <v>1598</v>
      </c>
      <c r="I1696" s="716" t="s">
        <v>402</v>
      </c>
      <c r="J1696" s="717">
        <v>1</v>
      </c>
      <c r="K1696" s="718">
        <v>0.32</v>
      </c>
      <c r="L1696" s="718">
        <v>1</v>
      </c>
      <c r="M1696" s="726">
        <f t="shared" si="52"/>
        <v>0.32</v>
      </c>
      <c r="N1696" s="727">
        <f t="shared" si="53"/>
        <v>0.32</v>
      </c>
      <c r="O1696" s="714" t="s">
        <v>501</v>
      </c>
      <c r="P1696" s="714" t="s">
        <v>1751</v>
      </c>
      <c r="R1696" s="714">
        <v>55.3</v>
      </c>
      <c r="S1696" s="714">
        <v>3633</v>
      </c>
    </row>
    <row r="1697" spans="1:19">
      <c r="A1697" s="714" t="s">
        <v>586</v>
      </c>
      <c r="B1697" s="714">
        <v>2008</v>
      </c>
      <c r="C1697" s="714" t="s">
        <v>1743</v>
      </c>
      <c r="D1697" s="715" t="s">
        <v>585</v>
      </c>
      <c r="E1697" s="715" t="s">
        <v>1236</v>
      </c>
      <c r="F1697" s="714" t="s">
        <v>705</v>
      </c>
      <c r="G1697" s="716" t="s">
        <v>1672</v>
      </c>
      <c r="H1697" s="716" t="s">
        <v>1513</v>
      </c>
      <c r="I1697" s="716" t="s">
        <v>402</v>
      </c>
      <c r="J1697" s="717">
        <v>1</v>
      </c>
      <c r="K1697" s="718">
        <v>1.41</v>
      </c>
      <c r="L1697" s="718">
        <v>1</v>
      </c>
      <c r="M1697" s="726">
        <f t="shared" si="52"/>
        <v>1.41</v>
      </c>
      <c r="N1697" s="727">
        <f t="shared" si="53"/>
        <v>1.41</v>
      </c>
      <c r="O1697" s="714" t="s">
        <v>501</v>
      </c>
      <c r="R1697" s="714">
        <v>55.3</v>
      </c>
      <c r="S1697" s="714">
        <v>3633</v>
      </c>
    </row>
    <row r="1698" spans="1:19">
      <c r="A1698" s="714" t="s">
        <v>533</v>
      </c>
      <c r="B1698" s="714">
        <v>2008</v>
      </c>
      <c r="C1698" s="714" t="s">
        <v>1743</v>
      </c>
      <c r="D1698" s="715" t="s">
        <v>532</v>
      </c>
      <c r="E1698" s="715" t="s">
        <v>1493</v>
      </c>
      <c r="F1698" s="714" t="s">
        <v>705</v>
      </c>
      <c r="G1698" s="716" t="s">
        <v>1672</v>
      </c>
      <c r="H1698" s="716" t="s">
        <v>1584</v>
      </c>
      <c r="I1698" s="716" t="s">
        <v>402</v>
      </c>
      <c r="J1698" s="717">
        <v>1</v>
      </c>
      <c r="K1698" s="718">
        <v>0.65</v>
      </c>
      <c r="L1698" s="718">
        <v>1</v>
      </c>
      <c r="M1698" s="726">
        <f t="shared" si="52"/>
        <v>0.65</v>
      </c>
      <c r="N1698" s="727">
        <f t="shared" si="53"/>
        <v>0.65</v>
      </c>
      <c r="O1698" s="714" t="s">
        <v>501</v>
      </c>
      <c r="P1698" s="721" t="s">
        <v>1642</v>
      </c>
      <c r="R1698" s="714">
        <v>55.3</v>
      </c>
      <c r="S1698" s="714">
        <v>3633</v>
      </c>
    </row>
    <row r="1699" spans="1:19">
      <c r="A1699" s="714" t="s">
        <v>607</v>
      </c>
      <c r="B1699" s="714">
        <v>2008</v>
      </c>
      <c r="C1699" s="714" t="s">
        <v>1743</v>
      </c>
      <c r="D1699" s="715" t="s">
        <v>606</v>
      </c>
      <c r="E1699" s="715" t="s">
        <v>303</v>
      </c>
      <c r="F1699" s="714" t="s">
        <v>705</v>
      </c>
      <c r="G1699" s="716" t="s">
        <v>1672</v>
      </c>
      <c r="H1699" s="716" t="s">
        <v>1584</v>
      </c>
      <c r="I1699" s="716" t="s">
        <v>402</v>
      </c>
      <c r="J1699" s="717">
        <v>1</v>
      </c>
      <c r="K1699" s="718">
        <v>23.61</v>
      </c>
      <c r="L1699" s="718">
        <v>1</v>
      </c>
      <c r="M1699" s="726">
        <f t="shared" si="52"/>
        <v>23.61</v>
      </c>
      <c r="N1699" s="727">
        <f t="shared" si="53"/>
        <v>23.61</v>
      </c>
      <c r="O1699" s="714" t="s">
        <v>501</v>
      </c>
      <c r="R1699" s="714">
        <v>55.3</v>
      </c>
      <c r="S1699" s="714">
        <v>3633</v>
      </c>
    </row>
    <row r="1700" spans="1:19">
      <c r="A1700" s="714" t="s">
        <v>545</v>
      </c>
      <c r="B1700" s="714">
        <v>2008</v>
      </c>
      <c r="C1700" s="714" t="s">
        <v>1743</v>
      </c>
      <c r="D1700" s="715" t="s">
        <v>544</v>
      </c>
      <c r="E1700" s="715" t="s">
        <v>547</v>
      </c>
      <c r="F1700" s="714" t="s">
        <v>705</v>
      </c>
      <c r="G1700" s="716" t="s">
        <v>1672</v>
      </c>
      <c r="H1700" s="716" t="s">
        <v>1608</v>
      </c>
      <c r="I1700" s="716" t="s">
        <v>402</v>
      </c>
      <c r="J1700" s="717">
        <v>1</v>
      </c>
      <c r="K1700" s="718">
        <v>0.53</v>
      </c>
      <c r="L1700" s="718">
        <v>1</v>
      </c>
      <c r="M1700" s="726">
        <f t="shared" si="52"/>
        <v>0.53</v>
      </c>
      <c r="N1700" s="727">
        <f t="shared" si="53"/>
        <v>0.53</v>
      </c>
      <c r="O1700" s="714" t="s">
        <v>501</v>
      </c>
      <c r="R1700" s="714">
        <v>55.3</v>
      </c>
      <c r="S1700" s="714">
        <v>3633</v>
      </c>
    </row>
    <row r="1701" spans="1:19">
      <c r="A1701" s="714" t="s">
        <v>680</v>
      </c>
      <c r="B1701" s="714">
        <v>2008</v>
      </c>
      <c r="C1701" s="714" t="s">
        <v>1743</v>
      </c>
      <c r="D1701" s="715" t="s">
        <v>679</v>
      </c>
      <c r="E1701" s="715" t="s">
        <v>682</v>
      </c>
      <c r="F1701" s="714" t="s">
        <v>705</v>
      </c>
      <c r="G1701" s="716" t="s">
        <v>1672</v>
      </c>
      <c r="H1701" s="716" t="s">
        <v>1546</v>
      </c>
      <c r="I1701" s="716" t="s">
        <v>402</v>
      </c>
      <c r="J1701" s="717">
        <v>1</v>
      </c>
      <c r="K1701" s="718">
        <v>1.33</v>
      </c>
      <c r="L1701" s="718">
        <v>1</v>
      </c>
      <c r="M1701" s="726">
        <f t="shared" si="52"/>
        <v>1.33</v>
      </c>
      <c r="N1701" s="727">
        <f t="shared" si="53"/>
        <v>1.33</v>
      </c>
      <c r="O1701" s="714" t="s">
        <v>501</v>
      </c>
      <c r="R1701" s="714">
        <v>55.3</v>
      </c>
      <c r="S1701" s="714">
        <v>3633</v>
      </c>
    </row>
    <row r="1702" spans="1:19">
      <c r="A1702" s="714" t="s">
        <v>611</v>
      </c>
      <c r="B1702" s="714">
        <v>2008</v>
      </c>
      <c r="C1702" s="714" t="s">
        <v>1743</v>
      </c>
      <c r="D1702" s="715" t="s">
        <v>610</v>
      </c>
      <c r="E1702" s="715" t="s">
        <v>1493</v>
      </c>
      <c r="F1702" s="714" t="s">
        <v>705</v>
      </c>
      <c r="G1702" s="716" t="s">
        <v>1672</v>
      </c>
      <c r="H1702" s="716" t="s">
        <v>1494</v>
      </c>
      <c r="I1702" s="715" t="s">
        <v>402</v>
      </c>
      <c r="J1702" s="717">
        <v>1</v>
      </c>
      <c r="K1702" s="718">
        <v>1.1499999999999999</v>
      </c>
      <c r="L1702" s="718">
        <v>1</v>
      </c>
      <c r="M1702" s="726">
        <f t="shared" si="52"/>
        <v>1.1499999999999999</v>
      </c>
      <c r="N1702" s="727">
        <f t="shared" si="53"/>
        <v>1.1499999999999999</v>
      </c>
      <c r="O1702" s="714" t="s">
        <v>1275</v>
      </c>
      <c r="P1702" s="714" t="s">
        <v>1693</v>
      </c>
      <c r="R1702" s="714">
        <v>54.9</v>
      </c>
      <c r="S1702" s="714">
        <v>11780</v>
      </c>
    </row>
    <row r="1703" spans="1:19">
      <c r="A1703" s="714" t="s">
        <v>570</v>
      </c>
      <c r="B1703" s="714">
        <v>2008</v>
      </c>
      <c r="C1703" s="714" t="s">
        <v>1743</v>
      </c>
      <c r="D1703" s="715" t="s">
        <v>569</v>
      </c>
      <c r="E1703" s="715" t="s">
        <v>1512</v>
      </c>
      <c r="F1703" s="714" t="s">
        <v>705</v>
      </c>
      <c r="G1703" s="716" t="s">
        <v>1672</v>
      </c>
      <c r="H1703" s="716" t="s">
        <v>1513</v>
      </c>
      <c r="I1703" s="716" t="s">
        <v>402</v>
      </c>
      <c r="J1703" s="717">
        <v>1</v>
      </c>
      <c r="K1703" s="718">
        <v>0.41</v>
      </c>
      <c r="L1703" s="718">
        <v>1</v>
      </c>
      <c r="M1703" s="726">
        <f t="shared" si="52"/>
        <v>0.41</v>
      </c>
      <c r="N1703" s="727">
        <f t="shared" si="53"/>
        <v>0.41</v>
      </c>
      <c r="O1703" s="714" t="s">
        <v>1275</v>
      </c>
      <c r="R1703" s="714">
        <v>54.9</v>
      </c>
      <c r="S1703" s="714">
        <v>11780</v>
      </c>
    </row>
    <row r="1704" spans="1:19">
      <c r="A1704" s="714" t="s">
        <v>1523</v>
      </c>
      <c r="B1704" s="714">
        <v>2008</v>
      </c>
      <c r="C1704" s="714" t="s">
        <v>1743</v>
      </c>
      <c r="D1704" s="715" t="s">
        <v>636</v>
      </c>
      <c r="E1704" s="715" t="s">
        <v>455</v>
      </c>
      <c r="F1704" s="714" t="s">
        <v>705</v>
      </c>
      <c r="G1704" s="716" t="s">
        <v>1672</v>
      </c>
      <c r="H1704" s="716" t="s">
        <v>1494</v>
      </c>
      <c r="I1704" s="716" t="s">
        <v>402</v>
      </c>
      <c r="J1704" s="717">
        <v>1</v>
      </c>
      <c r="K1704" s="718">
        <v>0.54</v>
      </c>
      <c r="L1704" s="718">
        <v>1</v>
      </c>
      <c r="M1704" s="726">
        <f t="shared" si="52"/>
        <v>0.54</v>
      </c>
      <c r="N1704" s="727">
        <f t="shared" si="53"/>
        <v>0.54</v>
      </c>
      <c r="O1704" s="714" t="s">
        <v>1275</v>
      </c>
      <c r="P1704" s="721" t="s">
        <v>1524</v>
      </c>
      <c r="R1704" s="714">
        <v>54.9</v>
      </c>
      <c r="S1704" s="714">
        <v>11780</v>
      </c>
    </row>
    <row r="1705" spans="1:19">
      <c r="A1705" s="714" t="s">
        <v>594</v>
      </c>
      <c r="B1705" s="714">
        <v>2008</v>
      </c>
      <c r="C1705" s="714" t="s">
        <v>1743</v>
      </c>
      <c r="D1705" s="715" t="s">
        <v>593</v>
      </c>
      <c r="E1705" s="715" t="s">
        <v>333</v>
      </c>
      <c r="F1705" s="714" t="s">
        <v>705</v>
      </c>
      <c r="G1705" s="716" t="s">
        <v>1746</v>
      </c>
      <c r="H1705" s="716" t="s">
        <v>1536</v>
      </c>
      <c r="I1705" s="716" t="s">
        <v>402</v>
      </c>
      <c r="J1705" s="717">
        <v>1</v>
      </c>
      <c r="K1705" s="718">
        <v>31.6</v>
      </c>
      <c r="L1705" s="718">
        <v>1</v>
      </c>
      <c r="M1705" s="726">
        <f t="shared" si="52"/>
        <v>31.6</v>
      </c>
      <c r="N1705" s="727">
        <f t="shared" si="53"/>
        <v>31.6</v>
      </c>
      <c r="O1705" s="714" t="s">
        <v>1275</v>
      </c>
      <c r="R1705" s="714">
        <v>54.9</v>
      </c>
      <c r="S1705" s="714">
        <v>11780</v>
      </c>
    </row>
    <row r="1706" spans="1:19">
      <c r="A1706" s="714" t="s">
        <v>603</v>
      </c>
      <c r="B1706" s="714">
        <v>2008</v>
      </c>
      <c r="C1706" s="714" t="s">
        <v>1743</v>
      </c>
      <c r="D1706" s="715" t="s">
        <v>602</v>
      </c>
      <c r="E1706" s="715" t="s">
        <v>577</v>
      </c>
      <c r="F1706" s="714" t="s">
        <v>705</v>
      </c>
      <c r="G1706" s="716" t="s">
        <v>1672</v>
      </c>
      <c r="H1706" s="716" t="s">
        <v>1481</v>
      </c>
      <c r="I1706" s="716" t="s">
        <v>402</v>
      </c>
      <c r="J1706" s="717">
        <v>1</v>
      </c>
      <c r="K1706" s="718">
        <v>3.87</v>
      </c>
      <c r="L1706" s="718">
        <v>1</v>
      </c>
      <c r="M1706" s="726">
        <f t="shared" si="52"/>
        <v>3.87</v>
      </c>
      <c r="N1706" s="727">
        <f t="shared" si="53"/>
        <v>3.87</v>
      </c>
      <c r="O1706" s="714" t="s">
        <v>1275</v>
      </c>
      <c r="R1706" s="714">
        <v>54.9</v>
      </c>
      <c r="S1706" s="714">
        <v>11780</v>
      </c>
    </row>
    <row r="1707" spans="1:19">
      <c r="A1707" s="721" t="s">
        <v>1657</v>
      </c>
      <c r="B1707" s="714">
        <v>2008</v>
      </c>
      <c r="C1707" s="714" t="s">
        <v>1743</v>
      </c>
      <c r="D1707" s="715" t="s">
        <v>598</v>
      </c>
      <c r="E1707" s="715" t="s">
        <v>333</v>
      </c>
      <c r="F1707" s="714" t="s">
        <v>705</v>
      </c>
      <c r="G1707" s="716" t="s">
        <v>1700</v>
      </c>
      <c r="H1707" s="716" t="s">
        <v>1747</v>
      </c>
      <c r="I1707" s="716" t="s">
        <v>402</v>
      </c>
      <c r="J1707" s="717">
        <v>1</v>
      </c>
      <c r="K1707" s="718">
        <v>0.08</v>
      </c>
      <c r="L1707" s="718">
        <v>1</v>
      </c>
      <c r="M1707" s="726">
        <f t="shared" si="52"/>
        <v>0.08</v>
      </c>
      <c r="N1707" s="727">
        <f t="shared" si="53"/>
        <v>0.08</v>
      </c>
      <c r="O1707" s="714" t="s">
        <v>1275</v>
      </c>
      <c r="P1707" s="714" t="s">
        <v>1537</v>
      </c>
      <c r="R1707" s="714">
        <v>54.9</v>
      </c>
      <c r="S1707" s="714">
        <v>11780</v>
      </c>
    </row>
    <row r="1708" spans="1:19">
      <c r="A1708" s="714" t="s">
        <v>1750</v>
      </c>
      <c r="B1708" s="714">
        <v>2008</v>
      </c>
      <c r="C1708" s="714" t="s">
        <v>1743</v>
      </c>
      <c r="D1708" s="715" t="s">
        <v>556</v>
      </c>
      <c r="E1708" s="715" t="s">
        <v>559</v>
      </c>
      <c r="F1708" s="714" t="s">
        <v>705</v>
      </c>
      <c r="G1708" s="716" t="s">
        <v>1672</v>
      </c>
      <c r="H1708" s="716" t="s">
        <v>1598</v>
      </c>
      <c r="I1708" s="716" t="s">
        <v>402</v>
      </c>
      <c r="J1708" s="717">
        <v>1</v>
      </c>
      <c r="K1708" s="718">
        <v>0.32</v>
      </c>
      <c r="L1708" s="718">
        <v>1</v>
      </c>
      <c r="M1708" s="726">
        <f t="shared" si="52"/>
        <v>0.32</v>
      </c>
      <c r="N1708" s="727">
        <f t="shared" si="53"/>
        <v>0.32</v>
      </c>
      <c r="O1708" s="714" t="s">
        <v>1275</v>
      </c>
      <c r="P1708" s="714" t="s">
        <v>1751</v>
      </c>
      <c r="R1708" s="714">
        <v>54.9</v>
      </c>
      <c r="S1708" s="714">
        <v>11780</v>
      </c>
    </row>
    <row r="1709" spans="1:19">
      <c r="A1709" s="714" t="s">
        <v>586</v>
      </c>
      <c r="B1709" s="714">
        <v>2008</v>
      </c>
      <c r="C1709" s="714" t="s">
        <v>1743</v>
      </c>
      <c r="D1709" s="715" t="s">
        <v>585</v>
      </c>
      <c r="E1709" s="715" t="s">
        <v>1236</v>
      </c>
      <c r="F1709" s="714" t="s">
        <v>705</v>
      </c>
      <c r="G1709" s="716" t="s">
        <v>1672</v>
      </c>
      <c r="H1709" s="716" t="s">
        <v>1513</v>
      </c>
      <c r="I1709" s="716" t="s">
        <v>402</v>
      </c>
      <c r="J1709" s="717">
        <v>1</v>
      </c>
      <c r="K1709" s="718">
        <v>1.98</v>
      </c>
      <c r="L1709" s="718">
        <v>1</v>
      </c>
      <c r="M1709" s="726">
        <f t="shared" si="52"/>
        <v>1.98</v>
      </c>
      <c r="N1709" s="727">
        <f t="shared" si="53"/>
        <v>1.98</v>
      </c>
      <c r="O1709" s="714" t="s">
        <v>1275</v>
      </c>
      <c r="R1709" s="714">
        <v>54.9</v>
      </c>
      <c r="S1709" s="714">
        <v>11780</v>
      </c>
    </row>
    <row r="1710" spans="1:19">
      <c r="A1710" s="714" t="s">
        <v>533</v>
      </c>
      <c r="B1710" s="714">
        <v>2008</v>
      </c>
      <c r="C1710" s="714" t="s">
        <v>1743</v>
      </c>
      <c r="D1710" s="715" t="s">
        <v>532</v>
      </c>
      <c r="E1710" s="715" t="s">
        <v>1493</v>
      </c>
      <c r="F1710" s="714" t="s">
        <v>705</v>
      </c>
      <c r="G1710" s="716" t="s">
        <v>1672</v>
      </c>
      <c r="H1710" s="716" t="s">
        <v>1584</v>
      </c>
      <c r="I1710" s="716" t="s">
        <v>402</v>
      </c>
      <c r="J1710" s="717">
        <v>1</v>
      </c>
      <c r="K1710" s="718">
        <v>0.87</v>
      </c>
      <c r="L1710" s="718">
        <v>1</v>
      </c>
      <c r="M1710" s="726">
        <f t="shared" si="52"/>
        <v>0.87</v>
      </c>
      <c r="N1710" s="727">
        <f t="shared" si="53"/>
        <v>0.87</v>
      </c>
      <c r="O1710" s="714" t="s">
        <v>1275</v>
      </c>
      <c r="P1710" s="721" t="s">
        <v>1642</v>
      </c>
      <c r="R1710" s="714">
        <v>54.9</v>
      </c>
      <c r="S1710" s="714">
        <v>11780</v>
      </c>
    </row>
    <row r="1711" spans="1:19">
      <c r="A1711" s="714" t="s">
        <v>607</v>
      </c>
      <c r="B1711" s="714">
        <v>2008</v>
      </c>
      <c r="C1711" s="714" t="s">
        <v>1743</v>
      </c>
      <c r="D1711" s="715" t="s">
        <v>606</v>
      </c>
      <c r="E1711" s="715" t="s">
        <v>303</v>
      </c>
      <c r="F1711" s="714" t="s">
        <v>705</v>
      </c>
      <c r="G1711" s="716" t="s">
        <v>1672</v>
      </c>
      <c r="H1711" s="716" t="s">
        <v>1584</v>
      </c>
      <c r="I1711" s="716" t="s">
        <v>402</v>
      </c>
      <c r="J1711" s="717">
        <v>1</v>
      </c>
      <c r="K1711" s="718">
        <v>21</v>
      </c>
      <c r="L1711" s="718">
        <v>1</v>
      </c>
      <c r="M1711" s="726">
        <f t="shared" si="52"/>
        <v>21</v>
      </c>
      <c r="N1711" s="727">
        <f t="shared" si="53"/>
        <v>21</v>
      </c>
      <c r="O1711" s="714" t="s">
        <v>1275</v>
      </c>
      <c r="R1711" s="714">
        <v>54.9</v>
      </c>
      <c r="S1711" s="714">
        <v>11780</v>
      </c>
    </row>
    <row r="1712" spans="1:19">
      <c r="A1712" s="714" t="s">
        <v>545</v>
      </c>
      <c r="B1712" s="714">
        <v>2008</v>
      </c>
      <c r="C1712" s="714" t="s">
        <v>1743</v>
      </c>
      <c r="D1712" s="715" t="s">
        <v>544</v>
      </c>
      <c r="E1712" s="715" t="s">
        <v>547</v>
      </c>
      <c r="F1712" s="714" t="s">
        <v>705</v>
      </c>
      <c r="G1712" s="716" t="s">
        <v>1672</v>
      </c>
      <c r="H1712" s="716" t="s">
        <v>1608</v>
      </c>
      <c r="I1712" s="716" t="s">
        <v>402</v>
      </c>
      <c r="J1712" s="717">
        <v>1</v>
      </c>
      <c r="K1712" s="718">
        <v>0.59</v>
      </c>
      <c r="L1712" s="718">
        <v>1</v>
      </c>
      <c r="M1712" s="726">
        <f t="shared" si="52"/>
        <v>0.59</v>
      </c>
      <c r="N1712" s="727">
        <f t="shared" si="53"/>
        <v>0.59</v>
      </c>
      <c r="O1712" s="714" t="s">
        <v>1275</v>
      </c>
      <c r="R1712" s="714">
        <v>54.9</v>
      </c>
      <c r="S1712" s="714">
        <v>11780</v>
      </c>
    </row>
    <row r="1713" spans="1:19">
      <c r="A1713" s="714" t="s">
        <v>680</v>
      </c>
      <c r="B1713" s="714">
        <v>2008</v>
      </c>
      <c r="C1713" s="714" t="s">
        <v>1743</v>
      </c>
      <c r="D1713" s="715" t="s">
        <v>679</v>
      </c>
      <c r="E1713" s="715" t="s">
        <v>682</v>
      </c>
      <c r="F1713" s="714" t="s">
        <v>705</v>
      </c>
      <c r="G1713" s="716" t="s">
        <v>1672</v>
      </c>
      <c r="H1713" s="716" t="s">
        <v>1546</v>
      </c>
      <c r="I1713" s="716" t="s">
        <v>402</v>
      </c>
      <c r="J1713" s="717">
        <v>1</v>
      </c>
      <c r="K1713" s="718">
        <v>1.36</v>
      </c>
      <c r="L1713" s="718">
        <v>1</v>
      </c>
      <c r="M1713" s="726">
        <f t="shared" si="52"/>
        <v>1.36</v>
      </c>
      <c r="N1713" s="727">
        <f t="shared" si="53"/>
        <v>1.36</v>
      </c>
      <c r="O1713" s="714" t="s">
        <v>1275</v>
      </c>
      <c r="R1713" s="714">
        <v>54.9</v>
      </c>
      <c r="S1713" s="714">
        <v>11780</v>
      </c>
    </row>
    <row r="1714" spans="1:19">
      <c r="A1714" s="714" t="s">
        <v>611</v>
      </c>
      <c r="B1714" s="714">
        <v>2008</v>
      </c>
      <c r="C1714" s="714" t="s">
        <v>1743</v>
      </c>
      <c r="D1714" s="715" t="s">
        <v>610</v>
      </c>
      <c r="E1714" s="715" t="s">
        <v>1493</v>
      </c>
      <c r="F1714" s="714" t="s">
        <v>705</v>
      </c>
      <c r="G1714" s="716" t="s">
        <v>1672</v>
      </c>
      <c r="H1714" s="716" t="s">
        <v>1494</v>
      </c>
      <c r="I1714" s="715" t="s">
        <v>402</v>
      </c>
      <c r="J1714" s="717">
        <v>1</v>
      </c>
      <c r="K1714" s="718">
        <v>1.24</v>
      </c>
      <c r="L1714" s="718">
        <v>1</v>
      </c>
      <c r="M1714" s="726">
        <f t="shared" si="52"/>
        <v>1.24</v>
      </c>
      <c r="N1714" s="727">
        <f t="shared" si="53"/>
        <v>1.24</v>
      </c>
      <c r="O1714" s="714" t="s">
        <v>500</v>
      </c>
      <c r="P1714" s="714" t="s">
        <v>1693</v>
      </c>
      <c r="R1714" s="714">
        <v>53.7</v>
      </c>
      <c r="S1714" s="714">
        <v>4397</v>
      </c>
    </row>
    <row r="1715" spans="1:19">
      <c r="A1715" s="714" t="s">
        <v>570</v>
      </c>
      <c r="B1715" s="714">
        <v>2008</v>
      </c>
      <c r="C1715" s="714" t="s">
        <v>1743</v>
      </c>
      <c r="D1715" s="715" t="s">
        <v>569</v>
      </c>
      <c r="E1715" s="715" t="s">
        <v>1512</v>
      </c>
      <c r="F1715" s="714" t="s">
        <v>705</v>
      </c>
      <c r="G1715" s="716" t="s">
        <v>1672</v>
      </c>
      <c r="H1715" s="716" t="s">
        <v>1513</v>
      </c>
      <c r="I1715" s="716" t="s">
        <v>402</v>
      </c>
      <c r="J1715" s="717">
        <v>1</v>
      </c>
      <c r="K1715" s="718">
        <v>0.76</v>
      </c>
      <c r="L1715" s="718">
        <v>1</v>
      </c>
      <c r="M1715" s="726">
        <f t="shared" si="52"/>
        <v>0.76</v>
      </c>
      <c r="N1715" s="727">
        <f t="shared" si="53"/>
        <v>0.76</v>
      </c>
      <c r="O1715" s="714" t="s">
        <v>500</v>
      </c>
      <c r="R1715" s="714">
        <v>53.7</v>
      </c>
      <c r="S1715" s="714">
        <v>4397</v>
      </c>
    </row>
    <row r="1716" spans="1:19">
      <c r="A1716" s="714" t="s">
        <v>1523</v>
      </c>
      <c r="B1716" s="714">
        <v>2008</v>
      </c>
      <c r="C1716" s="714" t="s">
        <v>1743</v>
      </c>
      <c r="D1716" s="715" t="s">
        <v>636</v>
      </c>
      <c r="E1716" s="715" t="s">
        <v>455</v>
      </c>
      <c r="F1716" s="714" t="s">
        <v>705</v>
      </c>
      <c r="G1716" s="716" t="s">
        <v>1672</v>
      </c>
      <c r="H1716" s="716" t="s">
        <v>1494</v>
      </c>
      <c r="I1716" s="716" t="s">
        <v>402</v>
      </c>
      <c r="J1716" s="717">
        <v>1</v>
      </c>
      <c r="K1716" s="718">
        <v>0.72</v>
      </c>
      <c r="L1716" s="718">
        <v>1</v>
      </c>
      <c r="M1716" s="726">
        <f t="shared" si="52"/>
        <v>0.72</v>
      </c>
      <c r="N1716" s="727">
        <f t="shared" si="53"/>
        <v>0.72</v>
      </c>
      <c r="O1716" s="714" t="s">
        <v>500</v>
      </c>
      <c r="P1716" s="721" t="s">
        <v>1524</v>
      </c>
      <c r="R1716" s="714">
        <v>53.7</v>
      </c>
      <c r="S1716" s="714">
        <v>4397</v>
      </c>
    </row>
    <row r="1717" spans="1:19">
      <c r="A1717" s="714" t="s">
        <v>594</v>
      </c>
      <c r="B1717" s="714">
        <v>2008</v>
      </c>
      <c r="C1717" s="714" t="s">
        <v>1743</v>
      </c>
      <c r="D1717" s="715" t="s">
        <v>593</v>
      </c>
      <c r="E1717" s="715" t="s">
        <v>333</v>
      </c>
      <c r="F1717" s="714" t="s">
        <v>705</v>
      </c>
      <c r="G1717" s="716" t="s">
        <v>1746</v>
      </c>
      <c r="H1717" s="716" t="s">
        <v>1536</v>
      </c>
      <c r="I1717" s="716" t="s">
        <v>402</v>
      </c>
      <c r="J1717" s="717">
        <v>1</v>
      </c>
      <c r="K1717" s="718">
        <v>35.04</v>
      </c>
      <c r="L1717" s="718">
        <v>1</v>
      </c>
      <c r="M1717" s="726">
        <f t="shared" si="52"/>
        <v>35.04</v>
      </c>
      <c r="N1717" s="727">
        <f t="shared" si="53"/>
        <v>35.04</v>
      </c>
      <c r="O1717" s="714" t="s">
        <v>500</v>
      </c>
      <c r="R1717" s="714">
        <v>53.7</v>
      </c>
      <c r="S1717" s="714">
        <v>4397</v>
      </c>
    </row>
    <row r="1718" spans="1:19">
      <c r="A1718" s="714" t="s">
        <v>603</v>
      </c>
      <c r="B1718" s="714">
        <v>2008</v>
      </c>
      <c r="C1718" s="714" t="s">
        <v>1743</v>
      </c>
      <c r="D1718" s="715" t="s">
        <v>602</v>
      </c>
      <c r="E1718" s="715" t="s">
        <v>577</v>
      </c>
      <c r="F1718" s="714" t="s">
        <v>705</v>
      </c>
      <c r="G1718" s="716" t="s">
        <v>1672</v>
      </c>
      <c r="H1718" s="716" t="s">
        <v>1481</v>
      </c>
      <c r="I1718" s="716" t="s">
        <v>402</v>
      </c>
      <c r="J1718" s="717">
        <v>1</v>
      </c>
      <c r="K1718" s="718">
        <v>3.24</v>
      </c>
      <c r="L1718" s="718">
        <v>1</v>
      </c>
      <c r="M1718" s="726">
        <f t="shared" si="52"/>
        <v>3.24</v>
      </c>
      <c r="N1718" s="727">
        <f t="shared" si="53"/>
        <v>3.24</v>
      </c>
      <c r="O1718" s="714" t="s">
        <v>500</v>
      </c>
      <c r="R1718" s="714">
        <v>53.7</v>
      </c>
      <c r="S1718" s="714">
        <v>4397</v>
      </c>
    </row>
    <row r="1719" spans="1:19">
      <c r="A1719" s="721" t="s">
        <v>1657</v>
      </c>
      <c r="B1719" s="714">
        <v>2008</v>
      </c>
      <c r="C1719" s="714" t="s">
        <v>1743</v>
      </c>
      <c r="D1719" s="715" t="s">
        <v>598</v>
      </c>
      <c r="E1719" s="715" t="s">
        <v>333</v>
      </c>
      <c r="F1719" s="714" t="s">
        <v>705</v>
      </c>
      <c r="G1719" s="716" t="s">
        <v>1700</v>
      </c>
      <c r="H1719" s="716" t="s">
        <v>1747</v>
      </c>
      <c r="I1719" s="716" t="s">
        <v>402</v>
      </c>
      <c r="J1719" s="717">
        <v>1</v>
      </c>
      <c r="K1719" s="718">
        <v>0.16</v>
      </c>
      <c r="L1719" s="718">
        <v>1</v>
      </c>
      <c r="M1719" s="726">
        <f t="shared" si="52"/>
        <v>0.16</v>
      </c>
      <c r="N1719" s="727">
        <f t="shared" si="53"/>
        <v>0.16</v>
      </c>
      <c r="O1719" s="714" t="s">
        <v>500</v>
      </c>
      <c r="P1719" s="714" t="s">
        <v>1537</v>
      </c>
      <c r="R1719" s="714">
        <v>53.7</v>
      </c>
      <c r="S1719" s="714">
        <v>4397</v>
      </c>
    </row>
    <row r="1720" spans="1:19">
      <c r="A1720" s="714" t="s">
        <v>1750</v>
      </c>
      <c r="B1720" s="714">
        <v>2008</v>
      </c>
      <c r="C1720" s="714" t="s">
        <v>1743</v>
      </c>
      <c r="D1720" s="715" t="s">
        <v>556</v>
      </c>
      <c r="E1720" s="715" t="s">
        <v>559</v>
      </c>
      <c r="F1720" s="714" t="s">
        <v>705</v>
      </c>
      <c r="G1720" s="716" t="s">
        <v>1672</v>
      </c>
      <c r="H1720" s="716" t="s">
        <v>1598</v>
      </c>
      <c r="I1720" s="716" t="s">
        <v>402</v>
      </c>
      <c r="J1720" s="717">
        <v>1</v>
      </c>
      <c r="K1720" s="718">
        <v>0.34</v>
      </c>
      <c r="L1720" s="718">
        <v>1</v>
      </c>
      <c r="M1720" s="726">
        <f t="shared" si="52"/>
        <v>0.34</v>
      </c>
      <c r="N1720" s="727">
        <f t="shared" si="53"/>
        <v>0.34</v>
      </c>
      <c r="O1720" s="714" t="s">
        <v>500</v>
      </c>
      <c r="P1720" s="714" t="s">
        <v>1751</v>
      </c>
      <c r="R1720" s="714">
        <v>53.7</v>
      </c>
      <c r="S1720" s="714">
        <v>4397</v>
      </c>
    </row>
    <row r="1721" spans="1:19">
      <c r="A1721" s="714" t="s">
        <v>586</v>
      </c>
      <c r="B1721" s="714">
        <v>2008</v>
      </c>
      <c r="C1721" s="714" t="s">
        <v>1743</v>
      </c>
      <c r="D1721" s="715" t="s">
        <v>585</v>
      </c>
      <c r="E1721" s="715" t="s">
        <v>1236</v>
      </c>
      <c r="F1721" s="714" t="s">
        <v>705</v>
      </c>
      <c r="G1721" s="716" t="s">
        <v>1672</v>
      </c>
      <c r="H1721" s="716" t="s">
        <v>1513</v>
      </c>
      <c r="I1721" s="716" t="s">
        <v>402</v>
      </c>
      <c r="J1721" s="717">
        <v>1</v>
      </c>
      <c r="K1721" s="718">
        <v>1.91</v>
      </c>
      <c r="L1721" s="718">
        <v>1</v>
      </c>
      <c r="M1721" s="726">
        <f t="shared" si="52"/>
        <v>1.91</v>
      </c>
      <c r="N1721" s="727">
        <f t="shared" si="53"/>
        <v>1.91</v>
      </c>
      <c r="O1721" s="714" t="s">
        <v>500</v>
      </c>
      <c r="R1721" s="714">
        <v>53.7</v>
      </c>
      <c r="S1721" s="714">
        <v>4397</v>
      </c>
    </row>
    <row r="1722" spans="1:19">
      <c r="A1722" s="714" t="s">
        <v>533</v>
      </c>
      <c r="B1722" s="714">
        <v>2008</v>
      </c>
      <c r="C1722" s="714" t="s">
        <v>1743</v>
      </c>
      <c r="D1722" s="715" t="s">
        <v>532</v>
      </c>
      <c r="E1722" s="715" t="s">
        <v>1493</v>
      </c>
      <c r="F1722" s="714" t="s">
        <v>705</v>
      </c>
      <c r="G1722" s="716" t="s">
        <v>1672</v>
      </c>
      <c r="H1722" s="716" t="s">
        <v>1584</v>
      </c>
      <c r="I1722" s="716" t="s">
        <v>402</v>
      </c>
      <c r="J1722" s="717">
        <v>1</v>
      </c>
      <c r="K1722" s="718">
        <v>0.77</v>
      </c>
      <c r="L1722" s="718">
        <v>1</v>
      </c>
      <c r="M1722" s="726">
        <f t="shared" si="52"/>
        <v>0.77</v>
      </c>
      <c r="N1722" s="727">
        <f t="shared" si="53"/>
        <v>0.77</v>
      </c>
      <c r="O1722" s="714" t="s">
        <v>500</v>
      </c>
      <c r="P1722" s="721" t="s">
        <v>1642</v>
      </c>
      <c r="R1722" s="714">
        <v>53.7</v>
      </c>
      <c r="S1722" s="714">
        <v>4397</v>
      </c>
    </row>
    <row r="1723" spans="1:19">
      <c r="A1723" s="714" t="s">
        <v>607</v>
      </c>
      <c r="B1723" s="714">
        <v>2008</v>
      </c>
      <c r="C1723" s="714" t="s">
        <v>1743</v>
      </c>
      <c r="D1723" s="715" t="s">
        <v>606</v>
      </c>
      <c r="E1723" s="715" t="s">
        <v>303</v>
      </c>
      <c r="F1723" s="714" t="s">
        <v>705</v>
      </c>
      <c r="G1723" s="716" t="s">
        <v>1672</v>
      </c>
      <c r="H1723" s="716" t="s">
        <v>1584</v>
      </c>
      <c r="I1723" s="716" t="s">
        <v>402</v>
      </c>
      <c r="J1723" s="717">
        <v>1</v>
      </c>
      <c r="K1723" s="718">
        <v>25.48</v>
      </c>
      <c r="L1723" s="718">
        <v>1</v>
      </c>
      <c r="M1723" s="726">
        <f t="shared" si="52"/>
        <v>25.48</v>
      </c>
      <c r="N1723" s="727">
        <f t="shared" si="53"/>
        <v>25.48</v>
      </c>
      <c r="O1723" s="714" t="s">
        <v>500</v>
      </c>
      <c r="R1723" s="714">
        <v>53.7</v>
      </c>
      <c r="S1723" s="714">
        <v>4397</v>
      </c>
    </row>
    <row r="1724" spans="1:19">
      <c r="A1724" s="714" t="s">
        <v>545</v>
      </c>
      <c r="B1724" s="714">
        <v>2008</v>
      </c>
      <c r="C1724" s="714" t="s">
        <v>1743</v>
      </c>
      <c r="D1724" s="715" t="s">
        <v>544</v>
      </c>
      <c r="E1724" s="715" t="s">
        <v>547</v>
      </c>
      <c r="F1724" s="714" t="s">
        <v>705</v>
      </c>
      <c r="G1724" s="716" t="s">
        <v>1672</v>
      </c>
      <c r="H1724" s="716" t="s">
        <v>1608</v>
      </c>
      <c r="I1724" s="716" t="s">
        <v>402</v>
      </c>
      <c r="J1724" s="717">
        <v>1</v>
      </c>
      <c r="K1724" s="718">
        <v>0.64</v>
      </c>
      <c r="L1724" s="718">
        <v>1</v>
      </c>
      <c r="M1724" s="726">
        <f t="shared" si="52"/>
        <v>0.64</v>
      </c>
      <c r="N1724" s="727">
        <f t="shared" si="53"/>
        <v>0.64</v>
      </c>
      <c r="O1724" s="714" t="s">
        <v>500</v>
      </c>
      <c r="R1724" s="714">
        <v>53.7</v>
      </c>
      <c r="S1724" s="714">
        <v>4397</v>
      </c>
    </row>
    <row r="1725" spans="1:19">
      <c r="A1725" s="714" t="s">
        <v>680</v>
      </c>
      <c r="B1725" s="714">
        <v>2008</v>
      </c>
      <c r="C1725" s="714" t="s">
        <v>1743</v>
      </c>
      <c r="D1725" s="715" t="s">
        <v>679</v>
      </c>
      <c r="E1725" s="715" t="s">
        <v>682</v>
      </c>
      <c r="F1725" s="714" t="s">
        <v>705</v>
      </c>
      <c r="G1725" s="716" t="s">
        <v>1672</v>
      </c>
      <c r="H1725" s="716" t="s">
        <v>1546</v>
      </c>
      <c r="I1725" s="716" t="s">
        <v>402</v>
      </c>
      <c r="J1725" s="717">
        <v>1</v>
      </c>
      <c r="K1725" s="718">
        <v>2.1800000000000002</v>
      </c>
      <c r="L1725" s="718">
        <v>1</v>
      </c>
      <c r="M1725" s="726">
        <f t="shared" si="52"/>
        <v>2.1800000000000002</v>
      </c>
      <c r="N1725" s="727">
        <f t="shared" si="53"/>
        <v>2.1800000000000002</v>
      </c>
      <c r="O1725" s="714" t="s">
        <v>500</v>
      </c>
      <c r="R1725" s="714">
        <v>53.7</v>
      </c>
      <c r="S1725" s="714">
        <v>4397</v>
      </c>
    </row>
    <row r="1726" spans="1:19">
      <c r="A1726" s="714" t="s">
        <v>611</v>
      </c>
      <c r="B1726" s="714">
        <v>2009</v>
      </c>
      <c r="C1726" s="714" t="s">
        <v>1743</v>
      </c>
      <c r="E1726" s="715" t="s">
        <v>1493</v>
      </c>
      <c r="F1726" s="714" t="s">
        <v>705</v>
      </c>
      <c r="G1726" s="716" t="s">
        <v>1672</v>
      </c>
      <c r="H1726" s="716" t="s">
        <v>1494</v>
      </c>
      <c r="I1726" s="715" t="s">
        <v>1484</v>
      </c>
      <c r="J1726" s="717">
        <v>1</v>
      </c>
      <c r="K1726" s="718">
        <v>0.49</v>
      </c>
      <c r="L1726" s="718">
        <v>1</v>
      </c>
      <c r="M1726" s="726">
        <f t="shared" si="52"/>
        <v>0.49</v>
      </c>
      <c r="N1726" s="727">
        <f t="shared" si="53"/>
        <v>0.49</v>
      </c>
      <c r="O1726" s="714" t="s">
        <v>502</v>
      </c>
      <c r="P1726" s="714" t="s">
        <v>1693</v>
      </c>
      <c r="R1726" s="714">
        <v>52.3</v>
      </c>
      <c r="S1726" s="714">
        <v>2416</v>
      </c>
    </row>
    <row r="1727" spans="1:19">
      <c r="A1727" s="714" t="s">
        <v>570</v>
      </c>
      <c r="B1727" s="714">
        <v>2009</v>
      </c>
      <c r="C1727" s="714" t="s">
        <v>1743</v>
      </c>
      <c r="E1727" s="715" t="s">
        <v>1512</v>
      </c>
      <c r="F1727" s="714" t="s">
        <v>705</v>
      </c>
      <c r="G1727" s="716" t="s">
        <v>1672</v>
      </c>
      <c r="H1727" s="716" t="s">
        <v>1513</v>
      </c>
      <c r="I1727" s="716" t="s">
        <v>1484</v>
      </c>
      <c r="J1727" s="717">
        <v>1</v>
      </c>
      <c r="K1727" s="718">
        <v>0.19</v>
      </c>
      <c r="L1727" s="718">
        <v>1</v>
      </c>
      <c r="M1727" s="726">
        <f t="shared" si="52"/>
        <v>0.19</v>
      </c>
      <c r="N1727" s="727">
        <f t="shared" si="53"/>
        <v>0.19</v>
      </c>
      <c r="O1727" s="714" t="s">
        <v>502</v>
      </c>
      <c r="R1727" s="714">
        <v>52.3</v>
      </c>
      <c r="S1727" s="714">
        <v>2416</v>
      </c>
    </row>
    <row r="1728" spans="1:19">
      <c r="A1728" s="714" t="s">
        <v>1523</v>
      </c>
      <c r="B1728" s="714">
        <v>2009</v>
      </c>
      <c r="C1728" s="714" t="s">
        <v>1743</v>
      </c>
      <c r="E1728" s="715" t="s">
        <v>455</v>
      </c>
      <c r="F1728" s="714" t="s">
        <v>705</v>
      </c>
      <c r="G1728" s="716" t="s">
        <v>1672</v>
      </c>
      <c r="H1728" s="716" t="s">
        <v>1494</v>
      </c>
      <c r="I1728" s="716" t="s">
        <v>1484</v>
      </c>
      <c r="J1728" s="717">
        <v>1</v>
      </c>
      <c r="K1728" s="718">
        <v>0.1</v>
      </c>
      <c r="L1728" s="718">
        <v>1</v>
      </c>
      <c r="M1728" s="726">
        <f t="shared" si="52"/>
        <v>0.1</v>
      </c>
      <c r="N1728" s="727">
        <f t="shared" si="53"/>
        <v>0.1</v>
      </c>
      <c r="O1728" s="714" t="s">
        <v>502</v>
      </c>
      <c r="P1728" s="721" t="s">
        <v>1524</v>
      </c>
      <c r="R1728" s="714">
        <v>52.3</v>
      </c>
      <c r="S1728" s="714">
        <v>2416</v>
      </c>
    </row>
    <row r="1729" spans="1:19">
      <c r="A1729" s="714" t="s">
        <v>594</v>
      </c>
      <c r="B1729" s="714">
        <v>2009</v>
      </c>
      <c r="C1729" s="714" t="s">
        <v>1743</v>
      </c>
      <c r="E1729" s="715" t="s">
        <v>333</v>
      </c>
      <c r="F1729" s="714" t="s">
        <v>705</v>
      </c>
      <c r="G1729" s="716" t="s">
        <v>1746</v>
      </c>
      <c r="H1729" s="716" t="s">
        <v>1754</v>
      </c>
      <c r="I1729" s="716" t="s">
        <v>1484</v>
      </c>
      <c r="J1729" s="717">
        <v>1</v>
      </c>
      <c r="K1729" s="718">
        <v>3.61</v>
      </c>
      <c r="L1729" s="718">
        <v>1</v>
      </c>
      <c r="M1729" s="726">
        <f t="shared" si="52"/>
        <v>3.61</v>
      </c>
      <c r="N1729" s="727">
        <f t="shared" si="53"/>
        <v>3.61</v>
      </c>
      <c r="O1729" s="714" t="s">
        <v>502</v>
      </c>
      <c r="R1729" s="714">
        <v>52.3</v>
      </c>
      <c r="S1729" s="714">
        <v>2416</v>
      </c>
    </row>
    <row r="1730" spans="1:19">
      <c r="A1730" s="714" t="s">
        <v>603</v>
      </c>
      <c r="B1730" s="714">
        <v>2009</v>
      </c>
      <c r="C1730" s="714" t="s">
        <v>1743</v>
      </c>
      <c r="E1730" s="715" t="s">
        <v>577</v>
      </c>
      <c r="F1730" s="714" t="s">
        <v>705</v>
      </c>
      <c r="G1730" s="716" t="s">
        <v>1672</v>
      </c>
      <c r="H1730" s="716" t="s">
        <v>1481</v>
      </c>
      <c r="I1730" s="716" t="s">
        <v>1484</v>
      </c>
      <c r="J1730" s="717">
        <v>1</v>
      </c>
      <c r="K1730" s="718">
        <v>0.37</v>
      </c>
      <c r="L1730" s="718">
        <v>1</v>
      </c>
      <c r="M1730" s="726">
        <f t="shared" si="52"/>
        <v>0.37</v>
      </c>
      <c r="N1730" s="727">
        <f t="shared" si="53"/>
        <v>0.37</v>
      </c>
      <c r="O1730" s="714" t="s">
        <v>502</v>
      </c>
      <c r="R1730" s="714">
        <v>52.3</v>
      </c>
      <c r="S1730" s="714">
        <v>2416</v>
      </c>
    </row>
    <row r="1731" spans="1:19">
      <c r="A1731" s="721" t="s">
        <v>1657</v>
      </c>
      <c r="B1731" s="714">
        <v>2009</v>
      </c>
      <c r="C1731" s="714" t="s">
        <v>1743</v>
      </c>
      <c r="E1731" s="715" t="s">
        <v>333</v>
      </c>
      <c r="F1731" s="714" t="s">
        <v>705</v>
      </c>
      <c r="G1731" s="716" t="s">
        <v>1700</v>
      </c>
      <c r="H1731" s="716" t="s">
        <v>1755</v>
      </c>
      <c r="I1731" s="716" t="s">
        <v>1484</v>
      </c>
      <c r="J1731" s="717">
        <v>1</v>
      </c>
      <c r="K1731" s="718">
        <v>0.02</v>
      </c>
      <c r="L1731" s="718">
        <v>1</v>
      </c>
      <c r="M1731" s="726">
        <f t="shared" si="52"/>
        <v>0.02</v>
      </c>
      <c r="N1731" s="727">
        <f t="shared" si="53"/>
        <v>0.02</v>
      </c>
      <c r="O1731" s="714" t="s">
        <v>502</v>
      </c>
      <c r="P1731" s="714" t="s">
        <v>1537</v>
      </c>
      <c r="R1731" s="714">
        <v>52.3</v>
      </c>
      <c r="S1731" s="714">
        <v>2416</v>
      </c>
    </row>
    <row r="1732" spans="1:19">
      <c r="A1732" s="714" t="s">
        <v>658</v>
      </c>
      <c r="B1732" s="714">
        <v>2009</v>
      </c>
      <c r="C1732" s="714" t="s">
        <v>1743</v>
      </c>
      <c r="E1732" s="715" t="s">
        <v>660</v>
      </c>
      <c r="F1732" s="714" t="s">
        <v>705</v>
      </c>
      <c r="G1732" s="716" t="s">
        <v>1672</v>
      </c>
      <c r="H1732" s="716" t="s">
        <v>1588</v>
      </c>
      <c r="I1732" s="716" t="s">
        <v>1484</v>
      </c>
      <c r="J1732" s="717">
        <v>1</v>
      </c>
      <c r="K1732" s="718">
        <v>0.27</v>
      </c>
      <c r="L1732" s="718">
        <v>1</v>
      </c>
      <c r="M1732" s="726">
        <f t="shared" ref="M1732:M1795" si="54">+K1732/L1732</f>
        <v>0.27</v>
      </c>
      <c r="N1732" s="727">
        <f t="shared" ref="N1732:N1795" si="55">+M1732/J1732</f>
        <v>0.27</v>
      </c>
      <c r="O1732" s="714" t="s">
        <v>502</v>
      </c>
      <c r="P1732" s="714" t="s">
        <v>459</v>
      </c>
      <c r="R1732" s="714">
        <v>52.3</v>
      </c>
      <c r="S1732" s="714">
        <v>2416</v>
      </c>
    </row>
    <row r="1733" spans="1:19">
      <c r="A1733" s="714" t="s">
        <v>1750</v>
      </c>
      <c r="B1733" s="714">
        <v>2009</v>
      </c>
      <c r="C1733" s="714" t="s">
        <v>1743</v>
      </c>
      <c r="E1733" s="715" t="s">
        <v>559</v>
      </c>
      <c r="F1733" s="714" t="s">
        <v>705</v>
      </c>
      <c r="G1733" s="716" t="s">
        <v>1672</v>
      </c>
      <c r="H1733" s="716" t="s">
        <v>1598</v>
      </c>
      <c r="I1733" s="716" t="s">
        <v>1484</v>
      </c>
      <c r="J1733" s="717">
        <v>1</v>
      </c>
      <c r="K1733" s="718">
        <v>0.04</v>
      </c>
      <c r="L1733" s="718">
        <v>1</v>
      </c>
      <c r="M1733" s="726">
        <f t="shared" si="54"/>
        <v>0.04</v>
      </c>
      <c r="N1733" s="727">
        <f t="shared" si="55"/>
        <v>0.04</v>
      </c>
      <c r="O1733" s="714" t="s">
        <v>502</v>
      </c>
      <c r="P1733" s="714" t="s">
        <v>1751</v>
      </c>
      <c r="R1733" s="714">
        <v>52.3</v>
      </c>
      <c r="S1733" s="714">
        <v>2416</v>
      </c>
    </row>
    <row r="1734" spans="1:19">
      <c r="A1734" s="714" t="s">
        <v>586</v>
      </c>
      <c r="B1734" s="714">
        <v>2009</v>
      </c>
      <c r="C1734" s="714" t="s">
        <v>1743</v>
      </c>
      <c r="E1734" s="715" t="s">
        <v>1236</v>
      </c>
      <c r="F1734" s="714" t="s">
        <v>705</v>
      </c>
      <c r="G1734" s="716" t="s">
        <v>1672</v>
      </c>
      <c r="H1734" s="716" t="s">
        <v>1513</v>
      </c>
      <c r="I1734" s="716" t="s">
        <v>1484</v>
      </c>
      <c r="J1734" s="717">
        <v>1</v>
      </c>
      <c r="K1734" s="718">
        <v>0.36</v>
      </c>
      <c r="L1734" s="718">
        <v>1</v>
      </c>
      <c r="M1734" s="726">
        <f t="shared" si="54"/>
        <v>0.36</v>
      </c>
      <c r="N1734" s="727">
        <f t="shared" si="55"/>
        <v>0.36</v>
      </c>
      <c r="O1734" s="714" t="s">
        <v>502</v>
      </c>
      <c r="R1734" s="714">
        <v>52.3</v>
      </c>
      <c r="S1734" s="714">
        <v>2416</v>
      </c>
    </row>
    <row r="1735" spans="1:19">
      <c r="A1735" s="721" t="s">
        <v>1479</v>
      </c>
      <c r="B1735" s="714">
        <v>2009</v>
      </c>
      <c r="C1735" s="714" t="s">
        <v>1743</v>
      </c>
      <c r="E1735" s="715" t="s">
        <v>1485</v>
      </c>
      <c r="F1735" s="714" t="s">
        <v>705</v>
      </c>
      <c r="G1735" s="716" t="s">
        <v>1672</v>
      </c>
      <c r="H1735" s="716" t="s">
        <v>1481</v>
      </c>
      <c r="I1735" s="716" t="s">
        <v>1484</v>
      </c>
      <c r="J1735" s="717">
        <v>1</v>
      </c>
      <c r="K1735" s="718">
        <v>0.03</v>
      </c>
      <c r="L1735" s="718">
        <v>1</v>
      </c>
      <c r="M1735" s="726">
        <f t="shared" si="54"/>
        <v>0.03</v>
      </c>
      <c r="N1735" s="727">
        <f t="shared" si="55"/>
        <v>0.03</v>
      </c>
      <c r="O1735" s="714" t="s">
        <v>502</v>
      </c>
      <c r="P1735" s="721" t="s">
        <v>1482</v>
      </c>
      <c r="R1735" s="714">
        <v>52.3</v>
      </c>
      <c r="S1735" s="714">
        <v>2416</v>
      </c>
    </row>
    <row r="1736" spans="1:19">
      <c r="A1736" s="714" t="s">
        <v>533</v>
      </c>
      <c r="B1736" s="714">
        <v>2009</v>
      </c>
      <c r="C1736" s="714" t="s">
        <v>1743</v>
      </c>
      <c r="E1736" s="715" t="s">
        <v>1493</v>
      </c>
      <c r="F1736" s="714" t="s">
        <v>705</v>
      </c>
      <c r="G1736" s="716" t="s">
        <v>1672</v>
      </c>
      <c r="H1736" s="716" t="s">
        <v>1584</v>
      </c>
      <c r="I1736" s="716" t="s">
        <v>1484</v>
      </c>
      <c r="J1736" s="717">
        <v>1</v>
      </c>
      <c r="K1736" s="718">
        <v>0.12</v>
      </c>
      <c r="L1736" s="718">
        <v>1</v>
      </c>
      <c r="M1736" s="726">
        <f t="shared" si="54"/>
        <v>0.12</v>
      </c>
      <c r="N1736" s="727">
        <f t="shared" si="55"/>
        <v>0.12</v>
      </c>
      <c r="O1736" s="714" t="s">
        <v>502</v>
      </c>
      <c r="P1736" s="721" t="s">
        <v>1642</v>
      </c>
      <c r="R1736" s="714">
        <v>52.3</v>
      </c>
      <c r="S1736" s="714">
        <v>2416</v>
      </c>
    </row>
    <row r="1737" spans="1:19">
      <c r="A1737" s="714" t="s">
        <v>649</v>
      </c>
      <c r="B1737" s="714">
        <v>2009</v>
      </c>
      <c r="C1737" s="714" t="s">
        <v>1743</v>
      </c>
      <c r="E1737" s="715" t="s">
        <v>333</v>
      </c>
      <c r="F1737" s="714" t="s">
        <v>705</v>
      </c>
      <c r="G1737" s="716" t="s">
        <v>1672</v>
      </c>
      <c r="H1737" s="716" t="s">
        <v>1546</v>
      </c>
      <c r="I1737" s="716" t="s">
        <v>1484</v>
      </c>
      <c r="J1737" s="717">
        <v>1</v>
      </c>
      <c r="K1737" s="718">
        <v>0.09</v>
      </c>
      <c r="L1737" s="718">
        <v>1</v>
      </c>
      <c r="M1737" s="726">
        <f t="shared" si="54"/>
        <v>0.09</v>
      </c>
      <c r="N1737" s="727">
        <f t="shared" si="55"/>
        <v>0.09</v>
      </c>
      <c r="O1737" s="714" t="s">
        <v>502</v>
      </c>
      <c r="P1737" s="721" t="s">
        <v>1547</v>
      </c>
      <c r="R1737" s="714">
        <v>52.3</v>
      </c>
      <c r="S1737" s="714">
        <v>2416</v>
      </c>
    </row>
    <row r="1738" spans="1:19">
      <c r="A1738" s="714" t="s">
        <v>607</v>
      </c>
      <c r="B1738" s="714">
        <v>2009</v>
      </c>
      <c r="C1738" s="714" t="s">
        <v>1743</v>
      </c>
      <c r="E1738" s="715" t="s">
        <v>303</v>
      </c>
      <c r="F1738" s="714" t="s">
        <v>705</v>
      </c>
      <c r="G1738" s="716" t="s">
        <v>1672</v>
      </c>
      <c r="H1738" s="716" t="s">
        <v>1584</v>
      </c>
      <c r="I1738" s="716" t="s">
        <v>1484</v>
      </c>
      <c r="J1738" s="717">
        <v>1</v>
      </c>
      <c r="K1738" s="718">
        <v>2.75</v>
      </c>
      <c r="L1738" s="718">
        <v>1</v>
      </c>
      <c r="M1738" s="726">
        <f t="shared" si="54"/>
        <v>2.75</v>
      </c>
      <c r="N1738" s="727">
        <f t="shared" si="55"/>
        <v>2.75</v>
      </c>
      <c r="O1738" s="714" t="s">
        <v>502</v>
      </c>
      <c r="R1738" s="714">
        <v>52.3</v>
      </c>
      <c r="S1738" s="714">
        <v>2416</v>
      </c>
    </row>
    <row r="1739" spans="1:19">
      <c r="A1739" s="714" t="s">
        <v>1506</v>
      </c>
      <c r="B1739" s="714">
        <v>2009</v>
      </c>
      <c r="C1739" s="714" t="s">
        <v>1743</v>
      </c>
      <c r="E1739" s="715" t="s">
        <v>1502</v>
      </c>
      <c r="F1739" s="714" t="s">
        <v>705</v>
      </c>
      <c r="G1739" s="716" t="s">
        <v>1672</v>
      </c>
      <c r="H1739" s="716" t="s">
        <v>1494</v>
      </c>
      <c r="I1739" s="716" t="s">
        <v>1484</v>
      </c>
      <c r="J1739" s="717">
        <v>1</v>
      </c>
      <c r="K1739" s="718">
        <v>0.23</v>
      </c>
      <c r="L1739" s="718">
        <v>1</v>
      </c>
      <c r="M1739" s="726">
        <f t="shared" si="54"/>
        <v>0.23</v>
      </c>
      <c r="N1739" s="727">
        <f t="shared" si="55"/>
        <v>0.23</v>
      </c>
      <c r="O1739" s="714" t="s">
        <v>502</v>
      </c>
      <c r="P1739" s="714" t="s">
        <v>1503</v>
      </c>
      <c r="R1739" s="714">
        <v>52.3</v>
      </c>
      <c r="S1739" s="714">
        <v>2416</v>
      </c>
    </row>
    <row r="1740" spans="1:19">
      <c r="A1740" s="714" t="s">
        <v>545</v>
      </c>
      <c r="B1740" s="714">
        <v>2009</v>
      </c>
      <c r="C1740" s="714" t="s">
        <v>1743</v>
      </c>
      <c r="E1740" s="715" t="s">
        <v>547</v>
      </c>
      <c r="F1740" s="714" t="s">
        <v>705</v>
      </c>
      <c r="G1740" s="716" t="s">
        <v>1672</v>
      </c>
      <c r="H1740" s="716" t="s">
        <v>1608</v>
      </c>
      <c r="I1740" s="716" t="s">
        <v>1484</v>
      </c>
      <c r="J1740" s="717">
        <v>1</v>
      </c>
      <c r="K1740" s="718">
        <v>0.21</v>
      </c>
      <c r="L1740" s="718">
        <v>1</v>
      </c>
      <c r="M1740" s="726">
        <f t="shared" si="54"/>
        <v>0.21</v>
      </c>
      <c r="N1740" s="727">
        <f t="shared" si="55"/>
        <v>0.21</v>
      </c>
      <c r="O1740" s="714" t="s">
        <v>502</v>
      </c>
      <c r="R1740" s="714">
        <v>52.3</v>
      </c>
      <c r="S1740" s="714">
        <v>2416</v>
      </c>
    </row>
    <row r="1741" spans="1:19">
      <c r="A1741" s="714" t="s">
        <v>680</v>
      </c>
      <c r="B1741" s="714">
        <v>2009</v>
      </c>
      <c r="C1741" s="714" t="s">
        <v>1743</v>
      </c>
      <c r="E1741" s="715" t="s">
        <v>682</v>
      </c>
      <c r="F1741" s="714" t="s">
        <v>705</v>
      </c>
      <c r="G1741" s="716" t="s">
        <v>1672</v>
      </c>
      <c r="H1741" s="716" t="s">
        <v>1546</v>
      </c>
      <c r="I1741" s="716" t="s">
        <v>1484</v>
      </c>
      <c r="J1741" s="717">
        <v>1</v>
      </c>
      <c r="K1741" s="718">
        <v>0.28999999999999998</v>
      </c>
      <c r="L1741" s="718">
        <v>1</v>
      </c>
      <c r="M1741" s="726">
        <f t="shared" si="54"/>
        <v>0.28999999999999998</v>
      </c>
      <c r="N1741" s="727">
        <f t="shared" si="55"/>
        <v>0.28999999999999998</v>
      </c>
      <c r="O1741" s="714" t="s">
        <v>502</v>
      </c>
      <c r="R1741" s="714">
        <v>52.3</v>
      </c>
      <c r="S1741" s="714">
        <v>2416</v>
      </c>
    </row>
    <row r="1742" spans="1:19">
      <c r="A1742" s="714" t="s">
        <v>611</v>
      </c>
      <c r="B1742" s="714">
        <v>2008</v>
      </c>
      <c r="C1742" s="714" t="s">
        <v>1743</v>
      </c>
      <c r="E1742" s="715" t="s">
        <v>1493</v>
      </c>
      <c r="F1742" s="714" t="s">
        <v>705</v>
      </c>
      <c r="G1742" s="716" t="s">
        <v>1672</v>
      </c>
      <c r="H1742" s="716" t="s">
        <v>1494</v>
      </c>
      <c r="I1742" s="715" t="s">
        <v>1484</v>
      </c>
      <c r="J1742" s="717">
        <v>1</v>
      </c>
      <c r="K1742" s="718">
        <v>0.61</v>
      </c>
      <c r="L1742" s="718">
        <v>1</v>
      </c>
      <c r="M1742" s="726">
        <f t="shared" si="54"/>
        <v>0.61</v>
      </c>
      <c r="N1742" s="727">
        <f t="shared" si="55"/>
        <v>0.61</v>
      </c>
      <c r="O1742" s="714" t="s">
        <v>501</v>
      </c>
      <c r="P1742" s="714" t="s">
        <v>1693</v>
      </c>
      <c r="R1742" s="714">
        <v>55.3</v>
      </c>
      <c r="S1742" s="714">
        <v>3633</v>
      </c>
    </row>
    <row r="1743" spans="1:19">
      <c r="A1743" s="714" t="s">
        <v>570</v>
      </c>
      <c r="B1743" s="714">
        <v>2008</v>
      </c>
      <c r="C1743" s="714" t="s">
        <v>1743</v>
      </c>
      <c r="E1743" s="715" t="s">
        <v>1512</v>
      </c>
      <c r="F1743" s="714" t="s">
        <v>705</v>
      </c>
      <c r="G1743" s="716" t="s">
        <v>1672</v>
      </c>
      <c r="H1743" s="716" t="s">
        <v>1513</v>
      </c>
      <c r="I1743" s="716" t="s">
        <v>1484</v>
      </c>
      <c r="J1743" s="717">
        <v>1</v>
      </c>
      <c r="K1743" s="718">
        <v>0.21</v>
      </c>
      <c r="L1743" s="718">
        <v>1</v>
      </c>
      <c r="M1743" s="726">
        <f t="shared" si="54"/>
        <v>0.21</v>
      </c>
      <c r="N1743" s="727">
        <f t="shared" si="55"/>
        <v>0.21</v>
      </c>
      <c r="O1743" s="714" t="s">
        <v>501</v>
      </c>
      <c r="R1743" s="714">
        <v>55.3</v>
      </c>
      <c r="S1743" s="714">
        <v>3633</v>
      </c>
    </row>
    <row r="1744" spans="1:19">
      <c r="A1744" s="714" t="s">
        <v>1523</v>
      </c>
      <c r="B1744" s="714">
        <v>2008</v>
      </c>
      <c r="C1744" s="714" t="s">
        <v>1743</v>
      </c>
      <c r="E1744" s="715" t="s">
        <v>455</v>
      </c>
      <c r="F1744" s="714" t="s">
        <v>705</v>
      </c>
      <c r="G1744" s="716" t="s">
        <v>1672</v>
      </c>
      <c r="H1744" s="716" t="s">
        <v>1494</v>
      </c>
      <c r="I1744" s="716" t="s">
        <v>1484</v>
      </c>
      <c r="J1744" s="717">
        <v>1</v>
      </c>
      <c r="K1744" s="718">
        <v>0.22</v>
      </c>
      <c r="L1744" s="718">
        <v>1</v>
      </c>
      <c r="M1744" s="726">
        <f t="shared" si="54"/>
        <v>0.22</v>
      </c>
      <c r="N1744" s="727">
        <f t="shared" si="55"/>
        <v>0.22</v>
      </c>
      <c r="O1744" s="714" t="s">
        <v>501</v>
      </c>
      <c r="P1744" s="721" t="s">
        <v>1524</v>
      </c>
      <c r="R1744" s="714">
        <v>55.3</v>
      </c>
      <c r="S1744" s="714">
        <v>3633</v>
      </c>
    </row>
    <row r="1745" spans="1:19">
      <c r="A1745" s="714" t="s">
        <v>594</v>
      </c>
      <c r="B1745" s="714">
        <v>2008</v>
      </c>
      <c r="C1745" s="714" t="s">
        <v>1743</v>
      </c>
      <c r="E1745" s="715" t="s">
        <v>333</v>
      </c>
      <c r="F1745" s="714" t="s">
        <v>705</v>
      </c>
      <c r="G1745" s="716" t="s">
        <v>1746</v>
      </c>
      <c r="H1745" s="716" t="s">
        <v>1754</v>
      </c>
      <c r="I1745" s="716" t="s">
        <v>1484</v>
      </c>
      <c r="J1745" s="717">
        <v>1</v>
      </c>
      <c r="K1745" s="718">
        <v>5.66</v>
      </c>
      <c r="L1745" s="718">
        <v>1</v>
      </c>
      <c r="M1745" s="726">
        <f t="shared" si="54"/>
        <v>5.66</v>
      </c>
      <c r="N1745" s="727">
        <f t="shared" si="55"/>
        <v>5.66</v>
      </c>
      <c r="O1745" s="714" t="s">
        <v>501</v>
      </c>
      <c r="R1745" s="714">
        <v>55.3</v>
      </c>
      <c r="S1745" s="714">
        <v>3633</v>
      </c>
    </row>
    <row r="1746" spans="1:19">
      <c r="A1746" s="714" t="s">
        <v>603</v>
      </c>
      <c r="B1746" s="714">
        <v>2008</v>
      </c>
      <c r="C1746" s="714" t="s">
        <v>1743</v>
      </c>
      <c r="E1746" s="715" t="s">
        <v>577</v>
      </c>
      <c r="F1746" s="714" t="s">
        <v>705</v>
      </c>
      <c r="G1746" s="716" t="s">
        <v>1672</v>
      </c>
      <c r="H1746" s="716" t="s">
        <v>1481</v>
      </c>
      <c r="I1746" s="716" t="s">
        <v>1484</v>
      </c>
      <c r="J1746" s="717">
        <v>1</v>
      </c>
      <c r="K1746" s="718">
        <v>0.82</v>
      </c>
      <c r="L1746" s="718">
        <v>1</v>
      </c>
      <c r="M1746" s="726">
        <f t="shared" si="54"/>
        <v>0.82</v>
      </c>
      <c r="N1746" s="727">
        <f t="shared" si="55"/>
        <v>0.82</v>
      </c>
      <c r="O1746" s="714" t="s">
        <v>501</v>
      </c>
      <c r="R1746" s="714">
        <v>55.3</v>
      </c>
      <c r="S1746" s="714">
        <v>3633</v>
      </c>
    </row>
    <row r="1747" spans="1:19">
      <c r="A1747" s="721" t="s">
        <v>1657</v>
      </c>
      <c r="B1747" s="714">
        <v>2008</v>
      </c>
      <c r="C1747" s="714" t="s">
        <v>1743</v>
      </c>
      <c r="E1747" s="715" t="s">
        <v>333</v>
      </c>
      <c r="F1747" s="714" t="s">
        <v>705</v>
      </c>
      <c r="G1747" s="716" t="s">
        <v>1700</v>
      </c>
      <c r="H1747" s="716" t="s">
        <v>1755</v>
      </c>
      <c r="I1747" s="716" t="s">
        <v>1484</v>
      </c>
      <c r="J1747" s="717">
        <v>1</v>
      </c>
      <c r="K1747" s="718">
        <v>0.03</v>
      </c>
      <c r="L1747" s="718">
        <v>1</v>
      </c>
      <c r="M1747" s="726">
        <f t="shared" si="54"/>
        <v>0.03</v>
      </c>
      <c r="N1747" s="727">
        <f t="shared" si="55"/>
        <v>0.03</v>
      </c>
      <c r="O1747" s="714" t="s">
        <v>501</v>
      </c>
      <c r="P1747" s="714" t="s">
        <v>1537</v>
      </c>
      <c r="R1747" s="714">
        <v>55.3</v>
      </c>
      <c r="S1747" s="714">
        <v>3633</v>
      </c>
    </row>
    <row r="1748" spans="1:19">
      <c r="A1748" s="714" t="s">
        <v>658</v>
      </c>
      <c r="B1748" s="714">
        <v>2008</v>
      </c>
      <c r="C1748" s="714" t="s">
        <v>1743</v>
      </c>
      <c r="E1748" s="715" t="s">
        <v>660</v>
      </c>
      <c r="F1748" s="714" t="s">
        <v>705</v>
      </c>
      <c r="G1748" s="716" t="s">
        <v>1672</v>
      </c>
      <c r="H1748" s="716" t="s">
        <v>1588</v>
      </c>
      <c r="I1748" s="716" t="s">
        <v>1484</v>
      </c>
      <c r="J1748" s="717">
        <v>1</v>
      </c>
      <c r="K1748" s="718">
        <v>0.5</v>
      </c>
      <c r="L1748" s="718">
        <v>1</v>
      </c>
      <c r="M1748" s="726">
        <f t="shared" si="54"/>
        <v>0.5</v>
      </c>
      <c r="N1748" s="727">
        <f t="shared" si="55"/>
        <v>0.5</v>
      </c>
      <c r="O1748" s="714" t="s">
        <v>501</v>
      </c>
      <c r="P1748" s="714" t="s">
        <v>459</v>
      </c>
      <c r="R1748" s="714">
        <v>55.3</v>
      </c>
      <c r="S1748" s="714">
        <v>3633</v>
      </c>
    </row>
    <row r="1749" spans="1:19">
      <c r="A1749" s="714" t="s">
        <v>1750</v>
      </c>
      <c r="B1749" s="714">
        <v>2008</v>
      </c>
      <c r="C1749" s="714" t="s">
        <v>1743</v>
      </c>
      <c r="E1749" s="715" t="s">
        <v>559</v>
      </c>
      <c r="F1749" s="714" t="s">
        <v>705</v>
      </c>
      <c r="G1749" s="716" t="s">
        <v>1672</v>
      </c>
      <c r="H1749" s="716" t="s">
        <v>1598</v>
      </c>
      <c r="I1749" s="716" t="s">
        <v>1484</v>
      </c>
      <c r="J1749" s="717">
        <v>1</v>
      </c>
      <c r="K1749" s="718">
        <v>0.06</v>
      </c>
      <c r="L1749" s="718">
        <v>1</v>
      </c>
      <c r="M1749" s="726">
        <f t="shared" si="54"/>
        <v>0.06</v>
      </c>
      <c r="N1749" s="727">
        <f t="shared" si="55"/>
        <v>0.06</v>
      </c>
      <c r="O1749" s="714" t="s">
        <v>501</v>
      </c>
      <c r="P1749" s="714" t="s">
        <v>1751</v>
      </c>
      <c r="R1749" s="714">
        <v>55.3</v>
      </c>
      <c r="S1749" s="714">
        <v>3633</v>
      </c>
    </row>
    <row r="1750" spans="1:19">
      <c r="A1750" s="714" t="s">
        <v>586</v>
      </c>
      <c r="B1750" s="714">
        <v>2008</v>
      </c>
      <c r="C1750" s="714" t="s">
        <v>1743</v>
      </c>
      <c r="E1750" s="715" t="s">
        <v>1236</v>
      </c>
      <c r="F1750" s="714" t="s">
        <v>705</v>
      </c>
      <c r="G1750" s="716" t="s">
        <v>1672</v>
      </c>
      <c r="H1750" s="716" t="s">
        <v>1513</v>
      </c>
      <c r="I1750" s="716" t="s">
        <v>1484</v>
      </c>
      <c r="J1750" s="717">
        <v>1</v>
      </c>
      <c r="K1750" s="718">
        <v>0.66</v>
      </c>
      <c r="L1750" s="718">
        <v>1</v>
      </c>
      <c r="M1750" s="726">
        <f t="shared" si="54"/>
        <v>0.66</v>
      </c>
      <c r="N1750" s="727">
        <f t="shared" si="55"/>
        <v>0.66</v>
      </c>
      <c r="O1750" s="714" t="s">
        <v>501</v>
      </c>
      <c r="R1750" s="714">
        <v>55.3</v>
      </c>
      <c r="S1750" s="714">
        <v>3633</v>
      </c>
    </row>
    <row r="1751" spans="1:19">
      <c r="A1751" s="721" t="s">
        <v>1479</v>
      </c>
      <c r="B1751" s="714">
        <v>2008</v>
      </c>
      <c r="C1751" s="714" t="s">
        <v>1743</v>
      </c>
      <c r="E1751" s="715" t="s">
        <v>1485</v>
      </c>
      <c r="F1751" s="714" t="s">
        <v>705</v>
      </c>
      <c r="G1751" s="716" t="s">
        <v>1672</v>
      </c>
      <c r="H1751" s="716" t="s">
        <v>1481</v>
      </c>
      <c r="I1751" s="716" t="s">
        <v>1484</v>
      </c>
      <c r="J1751" s="717">
        <v>1</v>
      </c>
      <c r="K1751" s="718">
        <v>0.04</v>
      </c>
      <c r="L1751" s="718">
        <v>1</v>
      </c>
      <c r="M1751" s="726">
        <f t="shared" si="54"/>
        <v>0.04</v>
      </c>
      <c r="N1751" s="727">
        <f t="shared" si="55"/>
        <v>0.04</v>
      </c>
      <c r="O1751" s="714" t="s">
        <v>501</v>
      </c>
      <c r="P1751" s="721" t="s">
        <v>1482</v>
      </c>
      <c r="R1751" s="714">
        <v>55.3</v>
      </c>
      <c r="S1751" s="714">
        <v>3633</v>
      </c>
    </row>
    <row r="1752" spans="1:19">
      <c r="A1752" s="714" t="s">
        <v>533</v>
      </c>
      <c r="B1752" s="714">
        <v>2008</v>
      </c>
      <c r="C1752" s="714" t="s">
        <v>1743</v>
      </c>
      <c r="E1752" s="715" t="s">
        <v>1493</v>
      </c>
      <c r="F1752" s="714" t="s">
        <v>705</v>
      </c>
      <c r="G1752" s="716" t="s">
        <v>1672</v>
      </c>
      <c r="H1752" s="716" t="s">
        <v>1584</v>
      </c>
      <c r="I1752" s="716" t="s">
        <v>1484</v>
      </c>
      <c r="J1752" s="717">
        <v>1</v>
      </c>
      <c r="K1752" s="718">
        <v>0.18</v>
      </c>
      <c r="L1752" s="718">
        <v>1</v>
      </c>
      <c r="M1752" s="726">
        <f t="shared" si="54"/>
        <v>0.18</v>
      </c>
      <c r="N1752" s="727">
        <f t="shared" si="55"/>
        <v>0.18</v>
      </c>
      <c r="O1752" s="714" t="s">
        <v>501</v>
      </c>
      <c r="P1752" s="721" t="s">
        <v>1642</v>
      </c>
      <c r="R1752" s="714">
        <v>55.3</v>
      </c>
      <c r="S1752" s="714">
        <v>3633</v>
      </c>
    </row>
    <row r="1753" spans="1:19">
      <c r="A1753" s="714" t="s">
        <v>649</v>
      </c>
      <c r="B1753" s="714">
        <v>2008</v>
      </c>
      <c r="C1753" s="714" t="s">
        <v>1743</v>
      </c>
      <c r="E1753" s="715" t="s">
        <v>333</v>
      </c>
      <c r="F1753" s="714" t="s">
        <v>705</v>
      </c>
      <c r="G1753" s="716" t="s">
        <v>1672</v>
      </c>
      <c r="H1753" s="716" t="s">
        <v>1546</v>
      </c>
      <c r="I1753" s="716" t="s">
        <v>1484</v>
      </c>
      <c r="J1753" s="717">
        <v>1</v>
      </c>
      <c r="K1753" s="718">
        <v>0.13</v>
      </c>
      <c r="L1753" s="718">
        <v>1</v>
      </c>
      <c r="M1753" s="726">
        <f t="shared" si="54"/>
        <v>0.13</v>
      </c>
      <c r="N1753" s="727">
        <f t="shared" si="55"/>
        <v>0.13</v>
      </c>
      <c r="O1753" s="714" t="s">
        <v>501</v>
      </c>
      <c r="P1753" s="721" t="s">
        <v>1547</v>
      </c>
      <c r="R1753" s="714">
        <v>55.3</v>
      </c>
      <c r="S1753" s="714">
        <v>3633</v>
      </c>
    </row>
    <row r="1754" spans="1:19">
      <c r="A1754" s="714" t="s">
        <v>607</v>
      </c>
      <c r="B1754" s="714">
        <v>2008</v>
      </c>
      <c r="C1754" s="714" t="s">
        <v>1743</v>
      </c>
      <c r="E1754" s="715" t="s">
        <v>303</v>
      </c>
      <c r="F1754" s="714" t="s">
        <v>705</v>
      </c>
      <c r="G1754" s="716" t="s">
        <v>1672</v>
      </c>
      <c r="H1754" s="716" t="s">
        <v>1584</v>
      </c>
      <c r="I1754" s="716" t="s">
        <v>1484</v>
      </c>
      <c r="J1754" s="717">
        <v>1</v>
      </c>
      <c r="K1754" s="718">
        <v>2.93</v>
      </c>
      <c r="L1754" s="718">
        <v>1</v>
      </c>
      <c r="M1754" s="726">
        <f t="shared" si="54"/>
        <v>2.93</v>
      </c>
      <c r="N1754" s="727">
        <f t="shared" si="55"/>
        <v>2.93</v>
      </c>
      <c r="O1754" s="714" t="s">
        <v>501</v>
      </c>
      <c r="R1754" s="714">
        <v>55.3</v>
      </c>
      <c r="S1754" s="714">
        <v>3633</v>
      </c>
    </row>
    <row r="1755" spans="1:19">
      <c r="A1755" s="714" t="s">
        <v>1506</v>
      </c>
      <c r="B1755" s="714">
        <v>2008</v>
      </c>
      <c r="C1755" s="714" t="s">
        <v>1743</v>
      </c>
      <c r="E1755" s="715" t="s">
        <v>1502</v>
      </c>
      <c r="F1755" s="714" t="s">
        <v>705</v>
      </c>
      <c r="G1755" s="716" t="s">
        <v>1672</v>
      </c>
      <c r="H1755" s="716" t="s">
        <v>1494</v>
      </c>
      <c r="I1755" s="716" t="s">
        <v>1484</v>
      </c>
      <c r="J1755" s="717">
        <v>1</v>
      </c>
      <c r="K1755" s="718">
        <v>0.57999999999999996</v>
      </c>
      <c r="L1755" s="718">
        <v>1</v>
      </c>
      <c r="M1755" s="726">
        <f t="shared" si="54"/>
        <v>0.57999999999999996</v>
      </c>
      <c r="N1755" s="727">
        <f t="shared" si="55"/>
        <v>0.57999999999999996</v>
      </c>
      <c r="O1755" s="714" t="s">
        <v>501</v>
      </c>
      <c r="P1755" s="714" t="s">
        <v>1503</v>
      </c>
      <c r="R1755" s="714">
        <v>55.3</v>
      </c>
      <c r="S1755" s="714">
        <v>3633</v>
      </c>
    </row>
    <row r="1756" spans="1:19">
      <c r="A1756" s="714" t="s">
        <v>545</v>
      </c>
      <c r="B1756" s="714">
        <v>2008</v>
      </c>
      <c r="C1756" s="714" t="s">
        <v>1743</v>
      </c>
      <c r="E1756" s="715" t="s">
        <v>547</v>
      </c>
      <c r="F1756" s="714" t="s">
        <v>705</v>
      </c>
      <c r="G1756" s="716" t="s">
        <v>1672</v>
      </c>
      <c r="H1756" s="716" t="s">
        <v>1608</v>
      </c>
      <c r="I1756" s="716" t="s">
        <v>1484</v>
      </c>
      <c r="J1756" s="717">
        <v>1</v>
      </c>
      <c r="K1756" s="718">
        <v>0.19</v>
      </c>
      <c r="L1756" s="718">
        <v>1</v>
      </c>
      <c r="M1756" s="726">
        <f t="shared" si="54"/>
        <v>0.19</v>
      </c>
      <c r="N1756" s="727">
        <f t="shared" si="55"/>
        <v>0.19</v>
      </c>
      <c r="O1756" s="714" t="s">
        <v>501</v>
      </c>
      <c r="R1756" s="714">
        <v>55.3</v>
      </c>
      <c r="S1756" s="714">
        <v>3633</v>
      </c>
    </row>
    <row r="1757" spans="1:19">
      <c r="A1757" s="714" t="s">
        <v>680</v>
      </c>
      <c r="B1757" s="714">
        <v>2008</v>
      </c>
      <c r="C1757" s="714" t="s">
        <v>1743</v>
      </c>
      <c r="E1757" s="715" t="s">
        <v>682</v>
      </c>
      <c r="F1757" s="714" t="s">
        <v>705</v>
      </c>
      <c r="G1757" s="716" t="s">
        <v>1672</v>
      </c>
      <c r="H1757" s="716" t="s">
        <v>1546</v>
      </c>
      <c r="I1757" s="716" t="s">
        <v>1484</v>
      </c>
      <c r="J1757" s="717">
        <v>1</v>
      </c>
      <c r="K1757" s="718">
        <v>0.34</v>
      </c>
      <c r="L1757" s="718">
        <v>1</v>
      </c>
      <c r="M1757" s="726">
        <f t="shared" si="54"/>
        <v>0.34</v>
      </c>
      <c r="N1757" s="727">
        <f t="shared" si="55"/>
        <v>0.34</v>
      </c>
      <c r="O1757" s="714" t="s">
        <v>501</v>
      </c>
      <c r="R1757" s="714">
        <v>55.3</v>
      </c>
      <c r="S1757" s="714">
        <v>3633</v>
      </c>
    </row>
    <row r="1758" spans="1:19">
      <c r="A1758" s="714" t="s">
        <v>611</v>
      </c>
      <c r="B1758" s="714">
        <v>2008</v>
      </c>
      <c r="C1758" s="714" t="s">
        <v>1743</v>
      </c>
      <c r="E1758" s="715" t="s">
        <v>1493</v>
      </c>
      <c r="F1758" s="714" t="s">
        <v>705</v>
      </c>
      <c r="G1758" s="716" t="s">
        <v>1672</v>
      </c>
      <c r="H1758" s="716" t="s">
        <v>1494</v>
      </c>
      <c r="I1758" s="715" t="s">
        <v>1484</v>
      </c>
      <c r="J1758" s="717">
        <v>1</v>
      </c>
      <c r="K1758" s="718">
        <v>0.79</v>
      </c>
      <c r="L1758" s="718">
        <v>1</v>
      </c>
      <c r="M1758" s="726">
        <f t="shared" si="54"/>
        <v>0.79</v>
      </c>
      <c r="N1758" s="727">
        <f t="shared" si="55"/>
        <v>0.79</v>
      </c>
      <c r="O1758" s="714" t="s">
        <v>1275</v>
      </c>
      <c r="P1758" s="714" t="s">
        <v>1693</v>
      </c>
      <c r="R1758" s="714">
        <v>54.9</v>
      </c>
      <c r="S1758" s="714">
        <v>11780</v>
      </c>
    </row>
    <row r="1759" spans="1:19">
      <c r="A1759" s="714" t="s">
        <v>570</v>
      </c>
      <c r="B1759" s="714">
        <v>2008</v>
      </c>
      <c r="C1759" s="714" t="s">
        <v>1743</v>
      </c>
      <c r="E1759" s="715" t="s">
        <v>1512</v>
      </c>
      <c r="F1759" s="714" t="s">
        <v>705</v>
      </c>
      <c r="G1759" s="716" t="s">
        <v>1672</v>
      </c>
      <c r="H1759" s="716" t="s">
        <v>1513</v>
      </c>
      <c r="I1759" s="716" t="s">
        <v>1484</v>
      </c>
      <c r="J1759" s="717">
        <v>1</v>
      </c>
      <c r="K1759" s="718">
        <v>0.21</v>
      </c>
      <c r="L1759" s="718">
        <v>1</v>
      </c>
      <c r="M1759" s="726">
        <f t="shared" si="54"/>
        <v>0.21</v>
      </c>
      <c r="N1759" s="727">
        <f t="shared" si="55"/>
        <v>0.21</v>
      </c>
      <c r="O1759" s="714" t="s">
        <v>1275</v>
      </c>
      <c r="R1759" s="714">
        <v>54.9</v>
      </c>
      <c r="S1759" s="714">
        <v>11780</v>
      </c>
    </row>
    <row r="1760" spans="1:19">
      <c r="A1760" s="714" t="s">
        <v>1523</v>
      </c>
      <c r="B1760" s="714">
        <v>2008</v>
      </c>
      <c r="C1760" s="714" t="s">
        <v>1743</v>
      </c>
      <c r="E1760" s="715" t="s">
        <v>455</v>
      </c>
      <c r="F1760" s="714" t="s">
        <v>705</v>
      </c>
      <c r="G1760" s="716" t="s">
        <v>1672</v>
      </c>
      <c r="H1760" s="716" t="s">
        <v>1494</v>
      </c>
      <c r="I1760" s="716" t="s">
        <v>1484</v>
      </c>
      <c r="J1760" s="717">
        <v>1</v>
      </c>
      <c r="K1760" s="718">
        <v>0.21</v>
      </c>
      <c r="L1760" s="718">
        <v>1</v>
      </c>
      <c r="M1760" s="726">
        <f t="shared" si="54"/>
        <v>0.21</v>
      </c>
      <c r="N1760" s="727">
        <f t="shared" si="55"/>
        <v>0.21</v>
      </c>
      <c r="O1760" s="714" t="s">
        <v>1275</v>
      </c>
      <c r="P1760" s="721" t="s">
        <v>1524</v>
      </c>
      <c r="R1760" s="714">
        <v>54.9</v>
      </c>
      <c r="S1760" s="714">
        <v>11780</v>
      </c>
    </row>
    <row r="1761" spans="1:19">
      <c r="A1761" s="714" t="s">
        <v>594</v>
      </c>
      <c r="B1761" s="714">
        <v>2008</v>
      </c>
      <c r="C1761" s="714" t="s">
        <v>1743</v>
      </c>
      <c r="E1761" s="715" t="s">
        <v>333</v>
      </c>
      <c r="F1761" s="714" t="s">
        <v>705</v>
      </c>
      <c r="G1761" s="716" t="s">
        <v>1746</v>
      </c>
      <c r="H1761" s="716" t="s">
        <v>1754</v>
      </c>
      <c r="I1761" s="716" t="s">
        <v>1484</v>
      </c>
      <c r="J1761" s="717">
        <v>1</v>
      </c>
      <c r="K1761" s="718">
        <v>5.27</v>
      </c>
      <c r="L1761" s="718">
        <v>1</v>
      </c>
      <c r="M1761" s="726">
        <f t="shared" si="54"/>
        <v>5.27</v>
      </c>
      <c r="N1761" s="727">
        <f t="shared" si="55"/>
        <v>5.27</v>
      </c>
      <c r="O1761" s="714" t="s">
        <v>1275</v>
      </c>
      <c r="R1761" s="714">
        <v>54.9</v>
      </c>
      <c r="S1761" s="714">
        <v>11780</v>
      </c>
    </row>
    <row r="1762" spans="1:19">
      <c r="A1762" s="714" t="s">
        <v>603</v>
      </c>
      <c r="B1762" s="714">
        <v>2008</v>
      </c>
      <c r="C1762" s="714" t="s">
        <v>1743</v>
      </c>
      <c r="E1762" s="715" t="s">
        <v>577</v>
      </c>
      <c r="F1762" s="714" t="s">
        <v>705</v>
      </c>
      <c r="G1762" s="716" t="s">
        <v>1672</v>
      </c>
      <c r="H1762" s="716" t="s">
        <v>1481</v>
      </c>
      <c r="I1762" s="716" t="s">
        <v>1484</v>
      </c>
      <c r="J1762" s="717">
        <v>1</v>
      </c>
      <c r="K1762" s="718">
        <v>1</v>
      </c>
      <c r="L1762" s="718">
        <v>1</v>
      </c>
      <c r="M1762" s="726">
        <f t="shared" si="54"/>
        <v>1</v>
      </c>
      <c r="N1762" s="727">
        <f t="shared" si="55"/>
        <v>1</v>
      </c>
      <c r="O1762" s="714" t="s">
        <v>1275</v>
      </c>
      <c r="R1762" s="714">
        <v>54.9</v>
      </c>
      <c r="S1762" s="714">
        <v>11780</v>
      </c>
    </row>
    <row r="1763" spans="1:19">
      <c r="A1763" s="721" t="s">
        <v>1657</v>
      </c>
      <c r="B1763" s="714">
        <v>2008</v>
      </c>
      <c r="C1763" s="714" t="s">
        <v>1743</v>
      </c>
      <c r="E1763" s="715" t="s">
        <v>333</v>
      </c>
      <c r="F1763" s="714" t="s">
        <v>705</v>
      </c>
      <c r="G1763" s="716" t="s">
        <v>1700</v>
      </c>
      <c r="H1763" s="716" t="s">
        <v>1755</v>
      </c>
      <c r="I1763" s="716" t="s">
        <v>1484</v>
      </c>
      <c r="J1763" s="717">
        <v>1</v>
      </c>
      <c r="K1763" s="718">
        <v>7.0000000000000007E-2</v>
      </c>
      <c r="L1763" s="718">
        <v>1</v>
      </c>
      <c r="M1763" s="726">
        <f t="shared" si="54"/>
        <v>7.0000000000000007E-2</v>
      </c>
      <c r="N1763" s="727">
        <f t="shared" si="55"/>
        <v>7.0000000000000007E-2</v>
      </c>
      <c r="O1763" s="714" t="s">
        <v>1275</v>
      </c>
      <c r="P1763" s="714" t="s">
        <v>1537</v>
      </c>
      <c r="R1763" s="714">
        <v>54.9</v>
      </c>
      <c r="S1763" s="714">
        <v>11780</v>
      </c>
    </row>
    <row r="1764" spans="1:19">
      <c r="A1764" s="714" t="s">
        <v>658</v>
      </c>
      <c r="B1764" s="714">
        <v>2008</v>
      </c>
      <c r="C1764" s="714" t="s">
        <v>1743</v>
      </c>
      <c r="E1764" s="715" t="s">
        <v>660</v>
      </c>
      <c r="F1764" s="714" t="s">
        <v>705</v>
      </c>
      <c r="G1764" s="716" t="s">
        <v>1672</v>
      </c>
      <c r="H1764" s="716" t="s">
        <v>1588</v>
      </c>
      <c r="I1764" s="716" t="s">
        <v>1484</v>
      </c>
      <c r="J1764" s="717">
        <v>1</v>
      </c>
      <c r="K1764" s="718">
        <v>0.5</v>
      </c>
      <c r="L1764" s="718">
        <v>1</v>
      </c>
      <c r="M1764" s="726">
        <f t="shared" si="54"/>
        <v>0.5</v>
      </c>
      <c r="N1764" s="727">
        <f t="shared" si="55"/>
        <v>0.5</v>
      </c>
      <c r="O1764" s="714" t="s">
        <v>1275</v>
      </c>
      <c r="P1764" s="714" t="s">
        <v>459</v>
      </c>
      <c r="R1764" s="714">
        <v>54.9</v>
      </c>
      <c r="S1764" s="714">
        <v>11780</v>
      </c>
    </row>
    <row r="1765" spans="1:19">
      <c r="A1765" s="714" t="s">
        <v>1750</v>
      </c>
      <c r="B1765" s="714">
        <v>2008</v>
      </c>
      <c r="C1765" s="714" t="s">
        <v>1743</v>
      </c>
      <c r="E1765" s="715" t="s">
        <v>559</v>
      </c>
      <c r="F1765" s="714" t="s">
        <v>705</v>
      </c>
      <c r="G1765" s="716" t="s">
        <v>1672</v>
      </c>
      <c r="H1765" s="716" t="s">
        <v>1598</v>
      </c>
      <c r="I1765" s="716" t="s">
        <v>1484</v>
      </c>
      <c r="J1765" s="717">
        <v>1</v>
      </c>
      <c r="K1765" s="718">
        <v>0.16</v>
      </c>
      <c r="L1765" s="718">
        <v>1</v>
      </c>
      <c r="M1765" s="726">
        <f t="shared" si="54"/>
        <v>0.16</v>
      </c>
      <c r="N1765" s="727">
        <f t="shared" si="55"/>
        <v>0.16</v>
      </c>
      <c r="O1765" s="714" t="s">
        <v>1275</v>
      </c>
      <c r="P1765" s="714" t="s">
        <v>1751</v>
      </c>
      <c r="R1765" s="714">
        <v>54.9</v>
      </c>
      <c r="S1765" s="714">
        <v>11780</v>
      </c>
    </row>
    <row r="1766" spans="1:19">
      <c r="A1766" s="714" t="s">
        <v>586</v>
      </c>
      <c r="B1766" s="714">
        <v>2008</v>
      </c>
      <c r="C1766" s="714" t="s">
        <v>1743</v>
      </c>
      <c r="E1766" s="715" t="s">
        <v>1236</v>
      </c>
      <c r="F1766" s="714" t="s">
        <v>705</v>
      </c>
      <c r="G1766" s="716" t="s">
        <v>1672</v>
      </c>
      <c r="H1766" s="716" t="s">
        <v>1513</v>
      </c>
      <c r="I1766" s="716" t="s">
        <v>1484</v>
      </c>
      <c r="J1766" s="717">
        <v>1</v>
      </c>
      <c r="K1766" s="718">
        <v>0.64</v>
      </c>
      <c r="L1766" s="718">
        <v>1</v>
      </c>
      <c r="M1766" s="726">
        <f t="shared" si="54"/>
        <v>0.64</v>
      </c>
      <c r="N1766" s="727">
        <f t="shared" si="55"/>
        <v>0.64</v>
      </c>
      <c r="O1766" s="714" t="s">
        <v>1275</v>
      </c>
      <c r="R1766" s="714">
        <v>54.9</v>
      </c>
      <c r="S1766" s="714">
        <v>11780</v>
      </c>
    </row>
    <row r="1767" spans="1:19">
      <c r="A1767" s="721" t="s">
        <v>1479</v>
      </c>
      <c r="B1767" s="714">
        <v>2008</v>
      </c>
      <c r="C1767" s="714" t="s">
        <v>1743</v>
      </c>
      <c r="E1767" s="715" t="s">
        <v>1485</v>
      </c>
      <c r="F1767" s="714" t="s">
        <v>705</v>
      </c>
      <c r="G1767" s="716" t="s">
        <v>1672</v>
      </c>
      <c r="H1767" s="716" t="s">
        <v>1481</v>
      </c>
      <c r="I1767" s="716" t="s">
        <v>1484</v>
      </c>
      <c r="J1767" s="717">
        <v>1</v>
      </c>
      <c r="K1767" s="718">
        <v>0.06</v>
      </c>
      <c r="L1767" s="718">
        <v>1</v>
      </c>
      <c r="M1767" s="726">
        <f t="shared" si="54"/>
        <v>0.06</v>
      </c>
      <c r="N1767" s="727">
        <f t="shared" si="55"/>
        <v>0.06</v>
      </c>
      <c r="O1767" s="714" t="s">
        <v>1275</v>
      </c>
      <c r="P1767" s="721" t="s">
        <v>1482</v>
      </c>
      <c r="R1767" s="714">
        <v>54.9</v>
      </c>
      <c r="S1767" s="714">
        <v>11780</v>
      </c>
    </row>
    <row r="1768" spans="1:19">
      <c r="A1768" s="714" t="s">
        <v>533</v>
      </c>
      <c r="B1768" s="714">
        <v>2008</v>
      </c>
      <c r="C1768" s="714" t="s">
        <v>1743</v>
      </c>
      <c r="E1768" s="715" t="s">
        <v>1493</v>
      </c>
      <c r="F1768" s="714" t="s">
        <v>705</v>
      </c>
      <c r="G1768" s="716" t="s">
        <v>1672</v>
      </c>
      <c r="H1768" s="716" t="s">
        <v>1584</v>
      </c>
      <c r="I1768" s="716" t="s">
        <v>1484</v>
      </c>
      <c r="J1768" s="717">
        <v>1</v>
      </c>
      <c r="K1768" s="718">
        <v>0.3</v>
      </c>
      <c r="L1768" s="718">
        <v>1</v>
      </c>
      <c r="M1768" s="726">
        <f t="shared" si="54"/>
        <v>0.3</v>
      </c>
      <c r="N1768" s="727">
        <f t="shared" si="55"/>
        <v>0.3</v>
      </c>
      <c r="O1768" s="714" t="s">
        <v>1275</v>
      </c>
      <c r="P1768" s="721" t="s">
        <v>1642</v>
      </c>
      <c r="R1768" s="714">
        <v>54.9</v>
      </c>
      <c r="S1768" s="714">
        <v>11780</v>
      </c>
    </row>
    <row r="1769" spans="1:19">
      <c r="A1769" s="714" t="s">
        <v>649</v>
      </c>
      <c r="B1769" s="714">
        <v>2008</v>
      </c>
      <c r="C1769" s="714" t="s">
        <v>1743</v>
      </c>
      <c r="E1769" s="715" t="s">
        <v>333</v>
      </c>
      <c r="F1769" s="714" t="s">
        <v>705</v>
      </c>
      <c r="G1769" s="716" t="s">
        <v>1672</v>
      </c>
      <c r="H1769" s="716" t="s">
        <v>1546</v>
      </c>
      <c r="I1769" s="716" t="s">
        <v>1484</v>
      </c>
      <c r="J1769" s="717">
        <v>1</v>
      </c>
      <c r="K1769" s="718">
        <v>0.3</v>
      </c>
      <c r="L1769" s="718">
        <v>1</v>
      </c>
      <c r="M1769" s="726">
        <f t="shared" si="54"/>
        <v>0.3</v>
      </c>
      <c r="N1769" s="727">
        <f t="shared" si="55"/>
        <v>0.3</v>
      </c>
      <c r="O1769" s="714" t="s">
        <v>1275</v>
      </c>
      <c r="P1769" s="721" t="s">
        <v>1547</v>
      </c>
      <c r="R1769" s="714">
        <v>54.9</v>
      </c>
      <c r="S1769" s="714">
        <v>11780</v>
      </c>
    </row>
    <row r="1770" spans="1:19">
      <c r="A1770" s="714" t="s">
        <v>607</v>
      </c>
      <c r="B1770" s="714">
        <v>2008</v>
      </c>
      <c r="C1770" s="714" t="s">
        <v>1743</v>
      </c>
      <c r="E1770" s="715" t="s">
        <v>303</v>
      </c>
      <c r="F1770" s="714" t="s">
        <v>705</v>
      </c>
      <c r="G1770" s="716" t="s">
        <v>1672</v>
      </c>
      <c r="H1770" s="716" t="s">
        <v>1584</v>
      </c>
      <c r="I1770" s="716" t="s">
        <v>1484</v>
      </c>
      <c r="J1770" s="717">
        <v>1</v>
      </c>
      <c r="K1770" s="718">
        <v>7.81</v>
      </c>
      <c r="L1770" s="718">
        <v>1</v>
      </c>
      <c r="M1770" s="726">
        <f t="shared" si="54"/>
        <v>7.81</v>
      </c>
      <c r="N1770" s="727">
        <f t="shared" si="55"/>
        <v>7.81</v>
      </c>
      <c r="O1770" s="714" t="s">
        <v>1275</v>
      </c>
      <c r="R1770" s="714">
        <v>54.9</v>
      </c>
      <c r="S1770" s="714">
        <v>11780</v>
      </c>
    </row>
    <row r="1771" spans="1:19">
      <c r="A1771" s="714" t="s">
        <v>1506</v>
      </c>
      <c r="B1771" s="714">
        <v>2008</v>
      </c>
      <c r="C1771" s="714" t="s">
        <v>1743</v>
      </c>
      <c r="E1771" s="715" t="s">
        <v>1502</v>
      </c>
      <c r="F1771" s="714" t="s">
        <v>705</v>
      </c>
      <c r="G1771" s="716" t="s">
        <v>1672</v>
      </c>
      <c r="H1771" s="716" t="s">
        <v>1494</v>
      </c>
      <c r="I1771" s="716" t="s">
        <v>1484</v>
      </c>
      <c r="J1771" s="717">
        <v>1</v>
      </c>
      <c r="K1771" s="718">
        <v>0.63</v>
      </c>
      <c r="L1771" s="718">
        <v>1</v>
      </c>
      <c r="M1771" s="726">
        <f t="shared" si="54"/>
        <v>0.63</v>
      </c>
      <c r="N1771" s="727">
        <f t="shared" si="55"/>
        <v>0.63</v>
      </c>
      <c r="O1771" s="714" t="s">
        <v>1275</v>
      </c>
      <c r="P1771" s="714" t="s">
        <v>1503</v>
      </c>
      <c r="R1771" s="714">
        <v>54.9</v>
      </c>
      <c r="S1771" s="714">
        <v>11780</v>
      </c>
    </row>
    <row r="1772" spans="1:19">
      <c r="A1772" s="714" t="s">
        <v>545</v>
      </c>
      <c r="B1772" s="714">
        <v>2008</v>
      </c>
      <c r="C1772" s="714" t="s">
        <v>1743</v>
      </c>
      <c r="E1772" s="715" t="s">
        <v>547</v>
      </c>
      <c r="F1772" s="714" t="s">
        <v>705</v>
      </c>
      <c r="G1772" s="716" t="s">
        <v>1672</v>
      </c>
      <c r="H1772" s="716" t="s">
        <v>1608</v>
      </c>
      <c r="I1772" s="716" t="s">
        <v>1484</v>
      </c>
      <c r="J1772" s="717">
        <v>1</v>
      </c>
      <c r="K1772" s="718">
        <v>0.21</v>
      </c>
      <c r="L1772" s="718">
        <v>1</v>
      </c>
      <c r="M1772" s="726">
        <f t="shared" si="54"/>
        <v>0.21</v>
      </c>
      <c r="N1772" s="727">
        <f t="shared" si="55"/>
        <v>0.21</v>
      </c>
      <c r="O1772" s="714" t="s">
        <v>1275</v>
      </c>
      <c r="R1772" s="714">
        <v>54.9</v>
      </c>
      <c r="S1772" s="714">
        <v>11780</v>
      </c>
    </row>
    <row r="1773" spans="1:19">
      <c r="A1773" s="714" t="s">
        <v>680</v>
      </c>
      <c r="B1773" s="714">
        <v>2008</v>
      </c>
      <c r="C1773" s="714" t="s">
        <v>1743</v>
      </c>
      <c r="E1773" s="715" t="s">
        <v>682</v>
      </c>
      <c r="F1773" s="714" t="s">
        <v>705</v>
      </c>
      <c r="G1773" s="716" t="s">
        <v>1672</v>
      </c>
      <c r="H1773" s="716" t="s">
        <v>1546</v>
      </c>
      <c r="I1773" s="716" t="s">
        <v>1484</v>
      </c>
      <c r="J1773" s="717">
        <v>1</v>
      </c>
      <c r="K1773" s="718">
        <v>0.63</v>
      </c>
      <c r="L1773" s="718">
        <v>1</v>
      </c>
      <c r="M1773" s="726">
        <f t="shared" si="54"/>
        <v>0.63</v>
      </c>
      <c r="N1773" s="727">
        <f t="shared" si="55"/>
        <v>0.63</v>
      </c>
      <c r="O1773" s="714" t="s">
        <v>1275</v>
      </c>
      <c r="R1773" s="714">
        <v>54.9</v>
      </c>
      <c r="S1773" s="714">
        <v>11780</v>
      </c>
    </row>
    <row r="1774" spans="1:19">
      <c r="A1774" s="714" t="s">
        <v>611</v>
      </c>
      <c r="B1774" s="714">
        <v>2008</v>
      </c>
      <c r="C1774" s="714" t="s">
        <v>1743</v>
      </c>
      <c r="E1774" s="715" t="s">
        <v>1493</v>
      </c>
      <c r="F1774" s="714" t="s">
        <v>705</v>
      </c>
      <c r="G1774" s="716" t="s">
        <v>1672</v>
      </c>
      <c r="H1774" s="716" t="s">
        <v>1494</v>
      </c>
      <c r="I1774" s="715" t="s">
        <v>1484</v>
      </c>
      <c r="J1774" s="717">
        <v>1</v>
      </c>
      <c r="K1774" s="718">
        <v>0.79</v>
      </c>
      <c r="L1774" s="718">
        <v>1</v>
      </c>
      <c r="M1774" s="726">
        <f t="shared" si="54"/>
        <v>0.79</v>
      </c>
      <c r="N1774" s="727">
        <f t="shared" si="55"/>
        <v>0.79</v>
      </c>
      <c r="O1774" s="714" t="s">
        <v>498</v>
      </c>
      <c r="P1774" s="714" t="s">
        <v>1693</v>
      </c>
      <c r="R1774" s="714">
        <v>48.9</v>
      </c>
      <c r="S1774" s="714">
        <v>10374</v>
      </c>
    </row>
    <row r="1775" spans="1:19">
      <c r="A1775" s="714" t="s">
        <v>570</v>
      </c>
      <c r="B1775" s="714">
        <v>2008</v>
      </c>
      <c r="C1775" s="714" t="s">
        <v>1743</v>
      </c>
      <c r="E1775" s="715" t="s">
        <v>1512</v>
      </c>
      <c r="F1775" s="714" t="s">
        <v>705</v>
      </c>
      <c r="G1775" s="716" t="s">
        <v>1672</v>
      </c>
      <c r="H1775" s="716" t="s">
        <v>1513</v>
      </c>
      <c r="I1775" s="716" t="s">
        <v>1484</v>
      </c>
      <c r="J1775" s="717">
        <v>1</v>
      </c>
      <c r="K1775" s="718">
        <v>0.2</v>
      </c>
      <c r="L1775" s="718">
        <v>1</v>
      </c>
      <c r="M1775" s="726">
        <f t="shared" si="54"/>
        <v>0.2</v>
      </c>
      <c r="N1775" s="727">
        <f t="shared" si="55"/>
        <v>0.2</v>
      </c>
      <c r="O1775" s="714" t="s">
        <v>498</v>
      </c>
      <c r="R1775" s="714">
        <v>48.9</v>
      </c>
      <c r="S1775" s="714">
        <v>10374</v>
      </c>
    </row>
    <row r="1776" spans="1:19">
      <c r="A1776" s="714" t="s">
        <v>1523</v>
      </c>
      <c r="B1776" s="714">
        <v>2008</v>
      </c>
      <c r="C1776" s="714" t="s">
        <v>1743</v>
      </c>
      <c r="E1776" s="715" t="s">
        <v>455</v>
      </c>
      <c r="F1776" s="714" t="s">
        <v>705</v>
      </c>
      <c r="G1776" s="716" t="s">
        <v>1672</v>
      </c>
      <c r="H1776" s="716" t="s">
        <v>1494</v>
      </c>
      <c r="I1776" s="716" t="s">
        <v>1484</v>
      </c>
      <c r="J1776" s="717">
        <v>1</v>
      </c>
      <c r="K1776" s="718">
        <v>0.28000000000000003</v>
      </c>
      <c r="L1776" s="718">
        <v>1</v>
      </c>
      <c r="M1776" s="726">
        <f t="shared" si="54"/>
        <v>0.28000000000000003</v>
      </c>
      <c r="N1776" s="727">
        <f t="shared" si="55"/>
        <v>0.28000000000000003</v>
      </c>
      <c r="O1776" s="714" t="s">
        <v>498</v>
      </c>
      <c r="P1776" s="721" t="s">
        <v>1524</v>
      </c>
      <c r="R1776" s="714">
        <v>48.9</v>
      </c>
      <c r="S1776" s="714">
        <v>10374</v>
      </c>
    </row>
    <row r="1777" spans="1:19">
      <c r="A1777" s="714" t="s">
        <v>594</v>
      </c>
      <c r="B1777" s="714">
        <v>2008</v>
      </c>
      <c r="C1777" s="714" t="s">
        <v>1743</v>
      </c>
      <c r="E1777" s="715" t="s">
        <v>333</v>
      </c>
      <c r="F1777" s="714" t="s">
        <v>705</v>
      </c>
      <c r="G1777" s="716" t="s">
        <v>1746</v>
      </c>
      <c r="H1777" s="716" t="s">
        <v>1754</v>
      </c>
      <c r="I1777" s="716" t="s">
        <v>1484</v>
      </c>
      <c r="J1777" s="717">
        <v>1</v>
      </c>
      <c r="K1777" s="718">
        <v>11.17</v>
      </c>
      <c r="L1777" s="718">
        <v>1</v>
      </c>
      <c r="M1777" s="726">
        <f t="shared" si="54"/>
        <v>11.17</v>
      </c>
      <c r="N1777" s="727">
        <f t="shared" si="55"/>
        <v>11.17</v>
      </c>
      <c r="O1777" s="714" t="s">
        <v>498</v>
      </c>
      <c r="R1777" s="714">
        <v>48.9</v>
      </c>
      <c r="S1777" s="714">
        <v>10374</v>
      </c>
    </row>
    <row r="1778" spans="1:19">
      <c r="A1778" s="714" t="s">
        <v>603</v>
      </c>
      <c r="B1778" s="714">
        <v>2008</v>
      </c>
      <c r="C1778" s="714" t="s">
        <v>1743</v>
      </c>
      <c r="E1778" s="715" t="s">
        <v>577</v>
      </c>
      <c r="F1778" s="714" t="s">
        <v>705</v>
      </c>
      <c r="G1778" s="716" t="s">
        <v>1672</v>
      </c>
      <c r="H1778" s="716" t="s">
        <v>1481</v>
      </c>
      <c r="I1778" s="716" t="s">
        <v>1484</v>
      </c>
      <c r="J1778" s="717">
        <v>1</v>
      </c>
      <c r="K1778" s="718">
        <v>1.1599999999999999</v>
      </c>
      <c r="L1778" s="718">
        <v>1</v>
      </c>
      <c r="M1778" s="726">
        <f t="shared" si="54"/>
        <v>1.1599999999999999</v>
      </c>
      <c r="N1778" s="727">
        <f t="shared" si="55"/>
        <v>1.1599999999999999</v>
      </c>
      <c r="O1778" s="714" t="s">
        <v>498</v>
      </c>
      <c r="R1778" s="714">
        <v>48.9</v>
      </c>
      <c r="S1778" s="714">
        <v>10374</v>
      </c>
    </row>
    <row r="1779" spans="1:19">
      <c r="A1779" s="721" t="s">
        <v>1657</v>
      </c>
      <c r="B1779" s="714">
        <v>2008</v>
      </c>
      <c r="C1779" s="714" t="s">
        <v>1743</v>
      </c>
      <c r="E1779" s="715" t="s">
        <v>333</v>
      </c>
      <c r="F1779" s="714" t="s">
        <v>705</v>
      </c>
      <c r="G1779" s="716" t="s">
        <v>1700</v>
      </c>
      <c r="H1779" s="716" t="s">
        <v>1755</v>
      </c>
      <c r="I1779" s="716" t="s">
        <v>1484</v>
      </c>
      <c r="J1779" s="717">
        <v>1</v>
      </c>
      <c r="K1779" s="718">
        <v>0.04</v>
      </c>
      <c r="L1779" s="718">
        <v>1</v>
      </c>
      <c r="M1779" s="726">
        <f t="shared" si="54"/>
        <v>0.04</v>
      </c>
      <c r="N1779" s="727">
        <f t="shared" si="55"/>
        <v>0.04</v>
      </c>
      <c r="O1779" s="714" t="s">
        <v>498</v>
      </c>
      <c r="P1779" s="714" t="s">
        <v>1537</v>
      </c>
      <c r="R1779" s="714">
        <v>48.9</v>
      </c>
      <c r="S1779" s="714">
        <v>10374</v>
      </c>
    </row>
    <row r="1780" spans="1:19">
      <c r="A1780" s="714" t="s">
        <v>658</v>
      </c>
      <c r="B1780" s="714">
        <v>2008</v>
      </c>
      <c r="C1780" s="714" t="s">
        <v>1743</v>
      </c>
      <c r="E1780" s="715" t="s">
        <v>660</v>
      </c>
      <c r="F1780" s="714" t="s">
        <v>705</v>
      </c>
      <c r="G1780" s="716" t="s">
        <v>1672</v>
      </c>
      <c r="H1780" s="716" t="s">
        <v>1588</v>
      </c>
      <c r="I1780" s="716" t="s">
        <v>1484</v>
      </c>
      <c r="J1780" s="717">
        <v>1</v>
      </c>
      <c r="K1780" s="718">
        <v>0.85</v>
      </c>
      <c r="L1780" s="718">
        <v>1</v>
      </c>
      <c r="M1780" s="726">
        <f t="shared" si="54"/>
        <v>0.85</v>
      </c>
      <c r="N1780" s="727">
        <f t="shared" si="55"/>
        <v>0.85</v>
      </c>
      <c r="O1780" s="714" t="s">
        <v>498</v>
      </c>
      <c r="P1780" s="714" t="s">
        <v>459</v>
      </c>
      <c r="R1780" s="714">
        <v>48.9</v>
      </c>
      <c r="S1780" s="714">
        <v>10374</v>
      </c>
    </row>
    <row r="1781" spans="1:19">
      <c r="A1781" s="714" t="s">
        <v>1750</v>
      </c>
      <c r="B1781" s="714">
        <v>2008</v>
      </c>
      <c r="C1781" s="714" t="s">
        <v>1743</v>
      </c>
      <c r="E1781" s="715" t="s">
        <v>559</v>
      </c>
      <c r="F1781" s="714" t="s">
        <v>705</v>
      </c>
      <c r="G1781" s="716" t="s">
        <v>1672</v>
      </c>
      <c r="H1781" s="716" t="s">
        <v>1598</v>
      </c>
      <c r="I1781" s="716" t="s">
        <v>1484</v>
      </c>
      <c r="J1781" s="717">
        <v>1</v>
      </c>
      <c r="K1781" s="718">
        <v>0.12</v>
      </c>
      <c r="L1781" s="718">
        <v>1</v>
      </c>
      <c r="M1781" s="726">
        <f t="shared" si="54"/>
        <v>0.12</v>
      </c>
      <c r="N1781" s="727">
        <f t="shared" si="55"/>
        <v>0.12</v>
      </c>
      <c r="O1781" s="714" t="s">
        <v>498</v>
      </c>
      <c r="P1781" s="714" t="s">
        <v>1751</v>
      </c>
      <c r="R1781" s="714">
        <v>48.9</v>
      </c>
      <c r="S1781" s="714">
        <v>10374</v>
      </c>
    </row>
    <row r="1782" spans="1:19">
      <c r="A1782" s="714" t="s">
        <v>586</v>
      </c>
      <c r="B1782" s="714">
        <v>2008</v>
      </c>
      <c r="C1782" s="714" t="s">
        <v>1743</v>
      </c>
      <c r="E1782" s="715" t="s">
        <v>1236</v>
      </c>
      <c r="F1782" s="714" t="s">
        <v>705</v>
      </c>
      <c r="G1782" s="716" t="s">
        <v>1672</v>
      </c>
      <c r="H1782" s="716" t="s">
        <v>1513</v>
      </c>
      <c r="I1782" s="716" t="s">
        <v>1484</v>
      </c>
      <c r="J1782" s="717">
        <v>1</v>
      </c>
      <c r="K1782" s="718">
        <v>0.31</v>
      </c>
      <c r="L1782" s="718">
        <v>1</v>
      </c>
      <c r="M1782" s="726">
        <f t="shared" si="54"/>
        <v>0.31</v>
      </c>
      <c r="N1782" s="727">
        <f t="shared" si="55"/>
        <v>0.31</v>
      </c>
      <c r="O1782" s="714" t="s">
        <v>498</v>
      </c>
      <c r="R1782" s="714">
        <v>48.9</v>
      </c>
      <c r="S1782" s="714">
        <v>10374</v>
      </c>
    </row>
    <row r="1783" spans="1:19">
      <c r="A1783" s="721" t="s">
        <v>1479</v>
      </c>
      <c r="B1783" s="714">
        <v>2008</v>
      </c>
      <c r="C1783" s="714" t="s">
        <v>1743</v>
      </c>
      <c r="E1783" s="715" t="s">
        <v>1485</v>
      </c>
      <c r="F1783" s="714" t="s">
        <v>705</v>
      </c>
      <c r="G1783" s="716" t="s">
        <v>1672</v>
      </c>
      <c r="H1783" s="716" t="s">
        <v>1481</v>
      </c>
      <c r="I1783" s="716" t="s">
        <v>1484</v>
      </c>
      <c r="J1783" s="717">
        <v>1</v>
      </c>
      <c r="K1783" s="718">
        <v>0.04</v>
      </c>
      <c r="L1783" s="718">
        <v>1</v>
      </c>
      <c r="M1783" s="726">
        <f t="shared" si="54"/>
        <v>0.04</v>
      </c>
      <c r="N1783" s="727">
        <f t="shared" si="55"/>
        <v>0.04</v>
      </c>
      <c r="O1783" s="714" t="s">
        <v>498</v>
      </c>
      <c r="P1783" s="721" t="s">
        <v>1482</v>
      </c>
      <c r="R1783" s="714">
        <v>48.9</v>
      </c>
      <c r="S1783" s="714">
        <v>10374</v>
      </c>
    </row>
    <row r="1784" spans="1:19">
      <c r="A1784" s="714" t="s">
        <v>533</v>
      </c>
      <c r="B1784" s="714">
        <v>2008</v>
      </c>
      <c r="C1784" s="714" t="s">
        <v>1743</v>
      </c>
      <c r="E1784" s="715" t="s">
        <v>1493</v>
      </c>
      <c r="F1784" s="714" t="s">
        <v>705</v>
      </c>
      <c r="G1784" s="716" t="s">
        <v>1672</v>
      </c>
      <c r="H1784" s="716" t="s">
        <v>1584</v>
      </c>
      <c r="I1784" s="716" t="s">
        <v>1484</v>
      </c>
      <c r="J1784" s="717">
        <v>1</v>
      </c>
      <c r="K1784" s="718">
        <v>0.33</v>
      </c>
      <c r="L1784" s="718">
        <v>1</v>
      </c>
      <c r="M1784" s="726">
        <f t="shared" si="54"/>
        <v>0.33</v>
      </c>
      <c r="N1784" s="727">
        <f t="shared" si="55"/>
        <v>0.33</v>
      </c>
      <c r="O1784" s="714" t="s">
        <v>498</v>
      </c>
      <c r="P1784" s="721" t="s">
        <v>1642</v>
      </c>
      <c r="R1784" s="714">
        <v>48.9</v>
      </c>
      <c r="S1784" s="714">
        <v>10374</v>
      </c>
    </row>
    <row r="1785" spans="1:19">
      <c r="A1785" s="714" t="s">
        <v>649</v>
      </c>
      <c r="B1785" s="714">
        <v>2008</v>
      </c>
      <c r="C1785" s="714" t="s">
        <v>1743</v>
      </c>
      <c r="E1785" s="715" t="s">
        <v>333</v>
      </c>
      <c r="F1785" s="714" t="s">
        <v>705</v>
      </c>
      <c r="G1785" s="716" t="s">
        <v>1672</v>
      </c>
      <c r="H1785" s="716" t="s">
        <v>1546</v>
      </c>
      <c r="I1785" s="716" t="s">
        <v>1484</v>
      </c>
      <c r="J1785" s="717">
        <v>1</v>
      </c>
      <c r="K1785" s="718">
        <v>0.23</v>
      </c>
      <c r="L1785" s="718">
        <v>1</v>
      </c>
      <c r="M1785" s="726">
        <f t="shared" si="54"/>
        <v>0.23</v>
      </c>
      <c r="N1785" s="727">
        <f t="shared" si="55"/>
        <v>0.23</v>
      </c>
      <c r="O1785" s="714" t="s">
        <v>498</v>
      </c>
      <c r="P1785" s="721" t="s">
        <v>1547</v>
      </c>
      <c r="R1785" s="714">
        <v>48.9</v>
      </c>
      <c r="S1785" s="714">
        <v>10374</v>
      </c>
    </row>
    <row r="1786" spans="1:19">
      <c r="A1786" s="714" t="s">
        <v>607</v>
      </c>
      <c r="B1786" s="714">
        <v>2008</v>
      </c>
      <c r="C1786" s="714" t="s">
        <v>1743</v>
      </c>
      <c r="E1786" s="715" t="s">
        <v>303</v>
      </c>
      <c r="F1786" s="714" t="s">
        <v>705</v>
      </c>
      <c r="G1786" s="716" t="s">
        <v>1672</v>
      </c>
      <c r="H1786" s="716" t="s">
        <v>1584</v>
      </c>
      <c r="I1786" s="716" t="s">
        <v>1484</v>
      </c>
      <c r="J1786" s="717">
        <v>1</v>
      </c>
      <c r="K1786" s="718">
        <v>2.79</v>
      </c>
      <c r="L1786" s="718">
        <v>1</v>
      </c>
      <c r="M1786" s="726">
        <f t="shared" si="54"/>
        <v>2.79</v>
      </c>
      <c r="N1786" s="727">
        <f t="shared" si="55"/>
        <v>2.79</v>
      </c>
      <c r="O1786" s="714" t="s">
        <v>498</v>
      </c>
      <c r="R1786" s="714">
        <v>48.9</v>
      </c>
      <c r="S1786" s="714">
        <v>10374</v>
      </c>
    </row>
    <row r="1787" spans="1:19">
      <c r="A1787" s="714" t="s">
        <v>1506</v>
      </c>
      <c r="B1787" s="714">
        <v>2008</v>
      </c>
      <c r="C1787" s="714" t="s">
        <v>1743</v>
      </c>
      <c r="E1787" s="715" t="s">
        <v>1502</v>
      </c>
      <c r="F1787" s="714" t="s">
        <v>705</v>
      </c>
      <c r="G1787" s="716" t="s">
        <v>1672</v>
      </c>
      <c r="H1787" s="716" t="s">
        <v>1494</v>
      </c>
      <c r="I1787" s="716" t="s">
        <v>1484</v>
      </c>
      <c r="J1787" s="717">
        <v>1</v>
      </c>
      <c r="K1787" s="718">
        <v>0.56000000000000005</v>
      </c>
      <c r="L1787" s="718">
        <v>1</v>
      </c>
      <c r="M1787" s="726">
        <f t="shared" si="54"/>
        <v>0.56000000000000005</v>
      </c>
      <c r="N1787" s="727">
        <f t="shared" si="55"/>
        <v>0.56000000000000005</v>
      </c>
      <c r="O1787" s="714" t="s">
        <v>498</v>
      </c>
      <c r="P1787" s="714" t="s">
        <v>1503</v>
      </c>
      <c r="R1787" s="714">
        <v>48.9</v>
      </c>
      <c r="S1787" s="714">
        <v>10374</v>
      </c>
    </row>
    <row r="1788" spans="1:19">
      <c r="A1788" s="714" t="s">
        <v>545</v>
      </c>
      <c r="B1788" s="714">
        <v>2008</v>
      </c>
      <c r="C1788" s="714" t="s">
        <v>1743</v>
      </c>
      <c r="E1788" s="715" t="s">
        <v>547</v>
      </c>
      <c r="F1788" s="714" t="s">
        <v>705</v>
      </c>
      <c r="G1788" s="716" t="s">
        <v>1672</v>
      </c>
      <c r="H1788" s="716" t="s">
        <v>1608</v>
      </c>
      <c r="I1788" s="716" t="s">
        <v>1484</v>
      </c>
      <c r="J1788" s="717">
        <v>1</v>
      </c>
      <c r="K1788" s="718">
        <v>0.22</v>
      </c>
      <c r="L1788" s="718">
        <v>1</v>
      </c>
      <c r="M1788" s="726">
        <f t="shared" si="54"/>
        <v>0.22</v>
      </c>
      <c r="N1788" s="727">
        <f t="shared" si="55"/>
        <v>0.22</v>
      </c>
      <c r="O1788" s="714" t="s">
        <v>498</v>
      </c>
      <c r="R1788" s="714">
        <v>48.9</v>
      </c>
      <c r="S1788" s="714">
        <v>10374</v>
      </c>
    </row>
    <row r="1789" spans="1:19">
      <c r="A1789" s="714" t="s">
        <v>680</v>
      </c>
      <c r="B1789" s="714">
        <v>2008</v>
      </c>
      <c r="C1789" s="714" t="s">
        <v>1743</v>
      </c>
      <c r="E1789" s="715" t="s">
        <v>682</v>
      </c>
      <c r="F1789" s="714" t="s">
        <v>705</v>
      </c>
      <c r="G1789" s="716" t="s">
        <v>1672</v>
      </c>
      <c r="H1789" s="716" t="s">
        <v>1546</v>
      </c>
      <c r="I1789" s="716" t="s">
        <v>1484</v>
      </c>
      <c r="J1789" s="717">
        <v>1</v>
      </c>
      <c r="K1789" s="718">
        <v>0.71</v>
      </c>
      <c r="L1789" s="718">
        <v>1</v>
      </c>
      <c r="M1789" s="726">
        <f t="shared" si="54"/>
        <v>0.71</v>
      </c>
      <c r="N1789" s="727">
        <f t="shared" si="55"/>
        <v>0.71</v>
      </c>
      <c r="O1789" s="714" t="s">
        <v>498</v>
      </c>
      <c r="R1789" s="714">
        <v>48.9</v>
      </c>
      <c r="S1789" s="714">
        <v>10374</v>
      </c>
    </row>
    <row r="1790" spans="1:19">
      <c r="A1790" s="714" t="s">
        <v>611</v>
      </c>
      <c r="B1790" s="714">
        <v>2008</v>
      </c>
      <c r="C1790" s="714" t="s">
        <v>1743</v>
      </c>
      <c r="E1790" s="715" t="s">
        <v>1493</v>
      </c>
      <c r="F1790" s="714" t="s">
        <v>705</v>
      </c>
      <c r="G1790" s="716" t="s">
        <v>1672</v>
      </c>
      <c r="H1790" s="716" t="s">
        <v>1494</v>
      </c>
      <c r="I1790" s="715" t="s">
        <v>1484</v>
      </c>
      <c r="J1790" s="717">
        <v>1</v>
      </c>
      <c r="K1790" s="718">
        <v>0.66</v>
      </c>
      <c r="L1790" s="718">
        <v>1</v>
      </c>
      <c r="M1790" s="726">
        <f t="shared" si="54"/>
        <v>0.66</v>
      </c>
      <c r="N1790" s="727">
        <f t="shared" si="55"/>
        <v>0.66</v>
      </c>
      <c r="O1790" s="714" t="s">
        <v>500</v>
      </c>
      <c r="P1790" s="714" t="s">
        <v>1693</v>
      </c>
      <c r="R1790" s="714">
        <v>53.7</v>
      </c>
      <c r="S1790" s="714">
        <v>4397</v>
      </c>
    </row>
    <row r="1791" spans="1:19">
      <c r="A1791" s="714" t="s">
        <v>570</v>
      </c>
      <c r="B1791" s="714">
        <v>2008</v>
      </c>
      <c r="C1791" s="714" t="s">
        <v>1743</v>
      </c>
      <c r="E1791" s="715" t="s">
        <v>1512</v>
      </c>
      <c r="F1791" s="714" t="s">
        <v>705</v>
      </c>
      <c r="G1791" s="716" t="s">
        <v>1672</v>
      </c>
      <c r="H1791" s="716" t="s">
        <v>1513</v>
      </c>
      <c r="I1791" s="716" t="s">
        <v>1484</v>
      </c>
      <c r="J1791" s="717">
        <v>1</v>
      </c>
      <c r="K1791" s="718">
        <v>0.33</v>
      </c>
      <c r="L1791" s="718">
        <v>1</v>
      </c>
      <c r="M1791" s="726">
        <f t="shared" si="54"/>
        <v>0.33</v>
      </c>
      <c r="N1791" s="727">
        <f t="shared" si="55"/>
        <v>0.33</v>
      </c>
      <c r="O1791" s="714" t="s">
        <v>500</v>
      </c>
      <c r="R1791" s="714">
        <v>53.7</v>
      </c>
      <c r="S1791" s="714">
        <v>4397</v>
      </c>
    </row>
    <row r="1792" spans="1:19">
      <c r="A1792" s="714" t="s">
        <v>1523</v>
      </c>
      <c r="B1792" s="714">
        <v>2008</v>
      </c>
      <c r="C1792" s="714" t="s">
        <v>1743</v>
      </c>
      <c r="E1792" s="715" t="s">
        <v>455</v>
      </c>
      <c r="F1792" s="714" t="s">
        <v>705</v>
      </c>
      <c r="G1792" s="716" t="s">
        <v>1672</v>
      </c>
      <c r="H1792" s="716" t="s">
        <v>1494</v>
      </c>
      <c r="I1792" s="716" t="s">
        <v>1484</v>
      </c>
      <c r="J1792" s="717">
        <v>1</v>
      </c>
      <c r="K1792" s="718">
        <v>0.35</v>
      </c>
      <c r="L1792" s="718">
        <v>1</v>
      </c>
      <c r="M1792" s="726">
        <f t="shared" si="54"/>
        <v>0.35</v>
      </c>
      <c r="N1792" s="727">
        <f t="shared" si="55"/>
        <v>0.35</v>
      </c>
      <c r="O1792" s="714" t="s">
        <v>500</v>
      </c>
      <c r="P1792" s="721" t="s">
        <v>1524</v>
      </c>
      <c r="R1792" s="714">
        <v>53.7</v>
      </c>
      <c r="S1792" s="714">
        <v>4397</v>
      </c>
    </row>
    <row r="1793" spans="1:19">
      <c r="A1793" s="714" t="s">
        <v>594</v>
      </c>
      <c r="B1793" s="714">
        <v>2008</v>
      </c>
      <c r="C1793" s="714" t="s">
        <v>1743</v>
      </c>
      <c r="E1793" s="715" t="s">
        <v>333</v>
      </c>
      <c r="F1793" s="714" t="s">
        <v>705</v>
      </c>
      <c r="G1793" s="716" t="s">
        <v>1746</v>
      </c>
      <c r="H1793" s="716" t="s">
        <v>1754</v>
      </c>
      <c r="I1793" s="716" t="s">
        <v>1484</v>
      </c>
      <c r="J1793" s="717">
        <v>1</v>
      </c>
      <c r="K1793" s="718">
        <v>13.83</v>
      </c>
      <c r="L1793" s="718">
        <v>1</v>
      </c>
      <c r="M1793" s="726">
        <f t="shared" si="54"/>
        <v>13.83</v>
      </c>
      <c r="N1793" s="727">
        <f t="shared" si="55"/>
        <v>13.83</v>
      </c>
      <c r="O1793" s="714" t="s">
        <v>500</v>
      </c>
      <c r="R1793" s="714">
        <v>53.7</v>
      </c>
      <c r="S1793" s="714">
        <v>4397</v>
      </c>
    </row>
    <row r="1794" spans="1:19">
      <c r="A1794" s="714" t="s">
        <v>603</v>
      </c>
      <c r="B1794" s="714">
        <v>2008</v>
      </c>
      <c r="C1794" s="714" t="s">
        <v>1743</v>
      </c>
      <c r="E1794" s="715" t="s">
        <v>577</v>
      </c>
      <c r="F1794" s="714" t="s">
        <v>705</v>
      </c>
      <c r="G1794" s="716" t="s">
        <v>1672</v>
      </c>
      <c r="H1794" s="716" t="s">
        <v>1481</v>
      </c>
      <c r="I1794" s="716" t="s">
        <v>1484</v>
      </c>
      <c r="J1794" s="717">
        <v>1</v>
      </c>
      <c r="K1794" s="718">
        <v>2.06</v>
      </c>
      <c r="L1794" s="718">
        <v>1</v>
      </c>
      <c r="M1794" s="726">
        <f t="shared" si="54"/>
        <v>2.06</v>
      </c>
      <c r="N1794" s="727">
        <f t="shared" si="55"/>
        <v>2.06</v>
      </c>
      <c r="O1794" s="714" t="s">
        <v>500</v>
      </c>
      <c r="R1794" s="714">
        <v>53.7</v>
      </c>
      <c r="S1794" s="714">
        <v>4397</v>
      </c>
    </row>
    <row r="1795" spans="1:19">
      <c r="A1795" s="721" t="s">
        <v>1657</v>
      </c>
      <c r="B1795" s="714">
        <v>2008</v>
      </c>
      <c r="C1795" s="714" t="s">
        <v>1743</v>
      </c>
      <c r="E1795" s="715" t="s">
        <v>333</v>
      </c>
      <c r="F1795" s="714" t="s">
        <v>705</v>
      </c>
      <c r="G1795" s="716" t="s">
        <v>1700</v>
      </c>
      <c r="H1795" s="716" t="s">
        <v>1755</v>
      </c>
      <c r="I1795" s="716" t="s">
        <v>1484</v>
      </c>
      <c r="J1795" s="717">
        <v>1</v>
      </c>
      <c r="K1795" s="718">
        <v>0.06</v>
      </c>
      <c r="L1795" s="718">
        <v>1</v>
      </c>
      <c r="M1795" s="726">
        <f t="shared" si="54"/>
        <v>0.06</v>
      </c>
      <c r="N1795" s="727">
        <f t="shared" si="55"/>
        <v>0.06</v>
      </c>
      <c r="O1795" s="714" t="s">
        <v>500</v>
      </c>
      <c r="P1795" s="714" t="s">
        <v>1537</v>
      </c>
      <c r="R1795" s="714">
        <v>53.7</v>
      </c>
      <c r="S1795" s="714">
        <v>4397</v>
      </c>
    </row>
    <row r="1796" spans="1:19">
      <c r="A1796" s="714" t="s">
        <v>658</v>
      </c>
      <c r="B1796" s="714">
        <v>2008</v>
      </c>
      <c r="C1796" s="714" t="s">
        <v>1743</v>
      </c>
      <c r="E1796" s="715" t="s">
        <v>660</v>
      </c>
      <c r="F1796" s="714" t="s">
        <v>705</v>
      </c>
      <c r="G1796" s="716" t="s">
        <v>1672</v>
      </c>
      <c r="H1796" s="716" t="s">
        <v>1588</v>
      </c>
      <c r="I1796" s="716" t="s">
        <v>1484</v>
      </c>
      <c r="J1796" s="717">
        <v>1</v>
      </c>
      <c r="K1796" s="718">
        <v>1.36</v>
      </c>
      <c r="L1796" s="718">
        <v>1</v>
      </c>
      <c r="M1796" s="726">
        <f t="shared" ref="M1796:M1859" si="56">+K1796/L1796</f>
        <v>1.36</v>
      </c>
      <c r="N1796" s="727">
        <f t="shared" ref="N1796:N1859" si="57">+M1796/J1796</f>
        <v>1.36</v>
      </c>
      <c r="O1796" s="714" t="s">
        <v>500</v>
      </c>
      <c r="P1796" s="714" t="s">
        <v>459</v>
      </c>
      <c r="R1796" s="714">
        <v>53.7</v>
      </c>
      <c r="S1796" s="714">
        <v>4397</v>
      </c>
    </row>
    <row r="1797" spans="1:19">
      <c r="A1797" s="714" t="s">
        <v>1750</v>
      </c>
      <c r="B1797" s="714">
        <v>2008</v>
      </c>
      <c r="C1797" s="714" t="s">
        <v>1743</v>
      </c>
      <c r="E1797" s="715" t="s">
        <v>559</v>
      </c>
      <c r="F1797" s="714" t="s">
        <v>705</v>
      </c>
      <c r="G1797" s="716" t="s">
        <v>1672</v>
      </c>
      <c r="H1797" s="716" t="s">
        <v>1598</v>
      </c>
      <c r="I1797" s="716" t="s">
        <v>1484</v>
      </c>
      <c r="J1797" s="717">
        <v>1</v>
      </c>
      <c r="K1797" s="718">
        <v>0.24</v>
      </c>
      <c r="L1797" s="718">
        <v>1</v>
      </c>
      <c r="M1797" s="726">
        <f t="shared" si="56"/>
        <v>0.24</v>
      </c>
      <c r="N1797" s="727">
        <f t="shared" si="57"/>
        <v>0.24</v>
      </c>
      <c r="O1797" s="714" t="s">
        <v>500</v>
      </c>
      <c r="P1797" s="714" t="s">
        <v>1751</v>
      </c>
      <c r="R1797" s="714">
        <v>53.7</v>
      </c>
      <c r="S1797" s="714">
        <v>4397</v>
      </c>
    </row>
    <row r="1798" spans="1:19">
      <c r="A1798" s="714" t="s">
        <v>586</v>
      </c>
      <c r="B1798" s="714">
        <v>2008</v>
      </c>
      <c r="C1798" s="714" t="s">
        <v>1743</v>
      </c>
      <c r="E1798" s="715" t="s">
        <v>1236</v>
      </c>
      <c r="F1798" s="714" t="s">
        <v>705</v>
      </c>
      <c r="G1798" s="716" t="s">
        <v>1672</v>
      </c>
      <c r="H1798" s="716" t="s">
        <v>1513</v>
      </c>
      <c r="I1798" s="716" t="s">
        <v>1484</v>
      </c>
      <c r="J1798" s="717">
        <v>1</v>
      </c>
      <c r="K1798" s="718">
        <v>1</v>
      </c>
      <c r="L1798" s="718">
        <v>1</v>
      </c>
      <c r="M1798" s="726">
        <f t="shared" si="56"/>
        <v>1</v>
      </c>
      <c r="N1798" s="727">
        <f t="shared" si="57"/>
        <v>1</v>
      </c>
      <c r="O1798" s="714" t="s">
        <v>500</v>
      </c>
      <c r="R1798" s="714">
        <v>53.7</v>
      </c>
      <c r="S1798" s="714">
        <v>4397</v>
      </c>
    </row>
    <row r="1799" spans="1:19">
      <c r="A1799" s="721" t="s">
        <v>1479</v>
      </c>
      <c r="B1799" s="714">
        <v>2008</v>
      </c>
      <c r="C1799" s="714" t="s">
        <v>1743</v>
      </c>
      <c r="E1799" s="715" t="s">
        <v>1485</v>
      </c>
      <c r="F1799" s="714" t="s">
        <v>705</v>
      </c>
      <c r="G1799" s="716" t="s">
        <v>1672</v>
      </c>
      <c r="H1799" s="716" t="s">
        <v>1481</v>
      </c>
      <c r="I1799" s="716" t="s">
        <v>1484</v>
      </c>
      <c r="J1799" s="717">
        <v>1</v>
      </c>
      <c r="K1799" s="718">
        <v>7.0000000000000007E-2</v>
      </c>
      <c r="L1799" s="718">
        <v>1</v>
      </c>
      <c r="M1799" s="726">
        <f t="shared" si="56"/>
        <v>7.0000000000000007E-2</v>
      </c>
      <c r="N1799" s="727">
        <f t="shared" si="57"/>
        <v>7.0000000000000007E-2</v>
      </c>
      <c r="O1799" s="714" t="s">
        <v>500</v>
      </c>
      <c r="P1799" s="721" t="s">
        <v>1482</v>
      </c>
      <c r="R1799" s="714">
        <v>53.7</v>
      </c>
      <c r="S1799" s="714">
        <v>4397</v>
      </c>
    </row>
    <row r="1800" spans="1:19">
      <c r="A1800" s="714" t="s">
        <v>533</v>
      </c>
      <c r="B1800" s="714">
        <v>2008</v>
      </c>
      <c r="C1800" s="714" t="s">
        <v>1743</v>
      </c>
      <c r="E1800" s="715" t="s">
        <v>1493</v>
      </c>
      <c r="F1800" s="714" t="s">
        <v>705</v>
      </c>
      <c r="G1800" s="716" t="s">
        <v>1672</v>
      </c>
      <c r="H1800" s="716" t="s">
        <v>1584</v>
      </c>
      <c r="I1800" s="716" t="s">
        <v>1484</v>
      </c>
      <c r="J1800" s="717">
        <v>1</v>
      </c>
      <c r="K1800" s="718">
        <v>0.49</v>
      </c>
      <c r="L1800" s="718">
        <v>1</v>
      </c>
      <c r="M1800" s="726">
        <f t="shared" si="56"/>
        <v>0.49</v>
      </c>
      <c r="N1800" s="727">
        <f t="shared" si="57"/>
        <v>0.49</v>
      </c>
      <c r="O1800" s="714" t="s">
        <v>500</v>
      </c>
      <c r="P1800" s="721" t="s">
        <v>1642</v>
      </c>
      <c r="R1800" s="714">
        <v>53.7</v>
      </c>
      <c r="S1800" s="714">
        <v>4397</v>
      </c>
    </row>
    <row r="1801" spans="1:19">
      <c r="A1801" s="714" t="s">
        <v>649</v>
      </c>
      <c r="B1801" s="714">
        <v>2008</v>
      </c>
      <c r="C1801" s="714" t="s">
        <v>1743</v>
      </c>
      <c r="E1801" s="715" t="s">
        <v>333</v>
      </c>
      <c r="F1801" s="714" t="s">
        <v>705</v>
      </c>
      <c r="G1801" s="716" t="s">
        <v>1672</v>
      </c>
      <c r="H1801" s="716" t="s">
        <v>1546</v>
      </c>
      <c r="I1801" s="716" t="s">
        <v>1484</v>
      </c>
      <c r="J1801" s="717">
        <v>1</v>
      </c>
      <c r="K1801" s="718">
        <v>0.25</v>
      </c>
      <c r="L1801" s="718">
        <v>1</v>
      </c>
      <c r="M1801" s="726">
        <f t="shared" si="56"/>
        <v>0.25</v>
      </c>
      <c r="N1801" s="727">
        <f t="shared" si="57"/>
        <v>0.25</v>
      </c>
      <c r="O1801" s="714" t="s">
        <v>500</v>
      </c>
      <c r="P1801" s="721" t="s">
        <v>1547</v>
      </c>
      <c r="R1801" s="714">
        <v>53.7</v>
      </c>
      <c r="S1801" s="714">
        <v>4397</v>
      </c>
    </row>
    <row r="1802" spans="1:19">
      <c r="A1802" s="714" t="s">
        <v>607</v>
      </c>
      <c r="B1802" s="714">
        <v>2008</v>
      </c>
      <c r="C1802" s="714" t="s">
        <v>1743</v>
      </c>
      <c r="E1802" s="715" t="s">
        <v>303</v>
      </c>
      <c r="F1802" s="714" t="s">
        <v>705</v>
      </c>
      <c r="G1802" s="716" t="s">
        <v>1672</v>
      </c>
      <c r="H1802" s="716" t="s">
        <v>1584</v>
      </c>
      <c r="I1802" s="716" t="s">
        <v>1484</v>
      </c>
      <c r="J1802" s="717">
        <v>1</v>
      </c>
      <c r="K1802" s="718">
        <v>8.5500000000000007</v>
      </c>
      <c r="L1802" s="718">
        <v>1</v>
      </c>
      <c r="M1802" s="726">
        <f t="shared" si="56"/>
        <v>8.5500000000000007</v>
      </c>
      <c r="N1802" s="727">
        <f t="shared" si="57"/>
        <v>8.5500000000000007</v>
      </c>
      <c r="O1802" s="714" t="s">
        <v>500</v>
      </c>
      <c r="R1802" s="714">
        <v>53.7</v>
      </c>
      <c r="S1802" s="714">
        <v>4397</v>
      </c>
    </row>
    <row r="1803" spans="1:19">
      <c r="A1803" s="714" t="s">
        <v>1506</v>
      </c>
      <c r="B1803" s="714">
        <v>2008</v>
      </c>
      <c r="C1803" s="714" t="s">
        <v>1743</v>
      </c>
      <c r="E1803" s="715" t="s">
        <v>1502</v>
      </c>
      <c r="F1803" s="714" t="s">
        <v>705</v>
      </c>
      <c r="G1803" s="716" t="s">
        <v>1672</v>
      </c>
      <c r="H1803" s="716" t="s">
        <v>1494</v>
      </c>
      <c r="I1803" s="716" t="s">
        <v>1484</v>
      </c>
      <c r="J1803" s="717">
        <v>1</v>
      </c>
      <c r="K1803" s="718">
        <v>0.9</v>
      </c>
      <c r="L1803" s="718">
        <v>1</v>
      </c>
      <c r="M1803" s="726">
        <f t="shared" si="56"/>
        <v>0.9</v>
      </c>
      <c r="N1803" s="727">
        <f t="shared" si="57"/>
        <v>0.9</v>
      </c>
      <c r="O1803" s="714" t="s">
        <v>500</v>
      </c>
      <c r="P1803" s="714" t="s">
        <v>1503</v>
      </c>
      <c r="R1803" s="714">
        <v>53.7</v>
      </c>
      <c r="S1803" s="714">
        <v>4397</v>
      </c>
    </row>
    <row r="1804" spans="1:19">
      <c r="A1804" s="714" t="s">
        <v>545</v>
      </c>
      <c r="B1804" s="714">
        <v>2008</v>
      </c>
      <c r="C1804" s="714" t="s">
        <v>1743</v>
      </c>
      <c r="E1804" s="715" t="s">
        <v>547</v>
      </c>
      <c r="F1804" s="714" t="s">
        <v>705</v>
      </c>
      <c r="G1804" s="716" t="s">
        <v>1672</v>
      </c>
      <c r="H1804" s="716" t="s">
        <v>1608</v>
      </c>
      <c r="I1804" s="716" t="s">
        <v>1484</v>
      </c>
      <c r="J1804" s="717">
        <v>1</v>
      </c>
      <c r="K1804" s="718">
        <v>0.23</v>
      </c>
      <c r="L1804" s="718">
        <v>1</v>
      </c>
      <c r="M1804" s="726">
        <f t="shared" si="56"/>
        <v>0.23</v>
      </c>
      <c r="N1804" s="727">
        <f t="shared" si="57"/>
        <v>0.23</v>
      </c>
      <c r="O1804" s="714" t="s">
        <v>500</v>
      </c>
      <c r="R1804" s="714">
        <v>53.7</v>
      </c>
      <c r="S1804" s="714">
        <v>4397</v>
      </c>
    </row>
    <row r="1805" spans="1:19">
      <c r="A1805" s="714" t="s">
        <v>680</v>
      </c>
      <c r="B1805" s="714">
        <v>2008</v>
      </c>
      <c r="C1805" s="714" t="s">
        <v>1743</v>
      </c>
      <c r="E1805" s="715" t="s">
        <v>682</v>
      </c>
      <c r="F1805" s="714" t="s">
        <v>705</v>
      </c>
      <c r="G1805" s="716" t="s">
        <v>1672</v>
      </c>
      <c r="H1805" s="716" t="s">
        <v>1546</v>
      </c>
      <c r="I1805" s="716" t="s">
        <v>1484</v>
      </c>
      <c r="J1805" s="717">
        <v>1</v>
      </c>
      <c r="K1805" s="718">
        <v>0.74</v>
      </c>
      <c r="L1805" s="718">
        <v>1</v>
      </c>
      <c r="M1805" s="726">
        <f t="shared" si="56"/>
        <v>0.74</v>
      </c>
      <c r="N1805" s="727">
        <f t="shared" si="57"/>
        <v>0.74</v>
      </c>
      <c r="O1805" s="714" t="s">
        <v>500</v>
      </c>
      <c r="R1805" s="714">
        <v>53.7</v>
      </c>
      <c r="S1805" s="714">
        <v>4397</v>
      </c>
    </row>
    <row r="1806" spans="1:19">
      <c r="A1806" s="721" t="s">
        <v>1479</v>
      </c>
      <c r="B1806" s="714">
        <v>2004</v>
      </c>
      <c r="C1806" s="714" t="s">
        <v>1756</v>
      </c>
      <c r="D1806" s="733" t="s">
        <v>1757</v>
      </c>
      <c r="E1806" s="733" t="s">
        <v>1502</v>
      </c>
      <c r="F1806" s="714" t="s">
        <v>705</v>
      </c>
      <c r="G1806" s="716" t="s">
        <v>1672</v>
      </c>
      <c r="I1806" s="733" t="s">
        <v>402</v>
      </c>
      <c r="J1806" s="717">
        <v>1</v>
      </c>
      <c r="K1806" s="726">
        <f>1.16/12</f>
        <v>9.6666666666666665E-2</v>
      </c>
      <c r="L1806" s="726">
        <v>18.690000000000001</v>
      </c>
      <c r="M1806" s="726">
        <f t="shared" si="56"/>
        <v>5.1721062957018008E-3</v>
      </c>
      <c r="N1806" s="727">
        <f t="shared" si="57"/>
        <v>5.1721062957018008E-3</v>
      </c>
      <c r="O1806" s="714" t="s">
        <v>501</v>
      </c>
      <c r="P1806" s="721" t="s">
        <v>1482</v>
      </c>
      <c r="R1806" s="714">
        <v>56.7</v>
      </c>
      <c r="S1806" s="714">
        <v>3150</v>
      </c>
    </row>
    <row r="1807" spans="1:19">
      <c r="A1807" s="730" t="s">
        <v>1702</v>
      </c>
      <c r="B1807" s="714">
        <v>2004</v>
      </c>
      <c r="C1807" s="714" t="s">
        <v>1756</v>
      </c>
      <c r="D1807" s="733" t="s">
        <v>1758</v>
      </c>
      <c r="E1807" s="733" t="s">
        <v>577</v>
      </c>
      <c r="F1807" s="714" t="s">
        <v>705</v>
      </c>
      <c r="G1807" s="716" t="s">
        <v>1672</v>
      </c>
      <c r="I1807" s="733" t="s">
        <v>402</v>
      </c>
      <c r="J1807" s="717">
        <v>1</v>
      </c>
      <c r="K1807" s="726">
        <f>0.76/20</f>
        <v>3.7999999999999999E-2</v>
      </c>
      <c r="L1807" s="726">
        <v>18.690000000000001</v>
      </c>
      <c r="M1807" s="726">
        <f t="shared" si="56"/>
        <v>2.0331728196896735E-3</v>
      </c>
      <c r="N1807" s="727">
        <f t="shared" si="57"/>
        <v>2.0331728196896735E-3</v>
      </c>
      <c r="O1807" s="714" t="s">
        <v>501</v>
      </c>
      <c r="R1807" s="714">
        <v>56.7</v>
      </c>
      <c r="S1807" s="714">
        <v>3150</v>
      </c>
    </row>
    <row r="1808" spans="1:19">
      <c r="A1808" s="721" t="s">
        <v>616</v>
      </c>
      <c r="B1808" s="714">
        <v>2004</v>
      </c>
      <c r="C1808" s="714" t="s">
        <v>1756</v>
      </c>
      <c r="D1808" s="733" t="s">
        <v>1759</v>
      </c>
      <c r="E1808" s="733" t="s">
        <v>455</v>
      </c>
      <c r="F1808" s="714" t="s">
        <v>705</v>
      </c>
      <c r="H1808" s="716" t="s">
        <v>1760</v>
      </c>
      <c r="I1808" s="733" t="s">
        <v>402</v>
      </c>
      <c r="J1808" s="717">
        <v>1</v>
      </c>
      <c r="K1808" s="726">
        <v>0.67</v>
      </c>
      <c r="L1808" s="726">
        <v>18.690000000000001</v>
      </c>
      <c r="M1808" s="726">
        <f t="shared" si="56"/>
        <v>3.584804708400214E-2</v>
      </c>
      <c r="N1808" s="727">
        <f t="shared" si="57"/>
        <v>3.584804708400214E-2</v>
      </c>
      <c r="O1808" s="714" t="s">
        <v>501</v>
      </c>
      <c r="R1808" s="714">
        <v>56.7</v>
      </c>
      <c r="S1808" s="714">
        <v>3150</v>
      </c>
    </row>
    <row r="1809" spans="1:19">
      <c r="A1809" s="733" t="s">
        <v>1685</v>
      </c>
      <c r="B1809" s="714">
        <v>2004</v>
      </c>
      <c r="C1809" s="714" t="s">
        <v>1756</v>
      </c>
      <c r="D1809" s="733" t="s">
        <v>1761</v>
      </c>
      <c r="E1809" s="733" t="s">
        <v>1762</v>
      </c>
      <c r="F1809" s="714" t="s">
        <v>705</v>
      </c>
      <c r="G1809" s="716" t="s">
        <v>1763</v>
      </c>
      <c r="H1809" s="716" t="s">
        <v>1588</v>
      </c>
      <c r="I1809" s="733" t="s">
        <v>402</v>
      </c>
      <c r="J1809" s="717">
        <v>1</v>
      </c>
      <c r="K1809" s="726">
        <v>0.20699999999999999</v>
      </c>
      <c r="L1809" s="726">
        <v>18.690000000000001</v>
      </c>
      <c r="M1809" s="726">
        <f t="shared" si="56"/>
        <v>1.1075441412520063E-2</v>
      </c>
      <c r="N1809" s="727">
        <f t="shared" si="57"/>
        <v>1.1075441412520063E-2</v>
      </c>
      <c r="O1809" s="714" t="s">
        <v>501</v>
      </c>
      <c r="P1809" s="714" t="s">
        <v>1687</v>
      </c>
      <c r="R1809" s="714">
        <v>56.7</v>
      </c>
      <c r="S1809" s="714">
        <v>3150</v>
      </c>
    </row>
    <row r="1810" spans="1:19">
      <c r="A1810" s="721" t="s">
        <v>616</v>
      </c>
      <c r="B1810" s="714">
        <v>2004</v>
      </c>
      <c r="C1810" s="714" t="s">
        <v>1756</v>
      </c>
      <c r="D1810" s="733" t="s">
        <v>1764</v>
      </c>
      <c r="E1810" s="733" t="s">
        <v>1765</v>
      </c>
      <c r="F1810" s="714" t="s">
        <v>705</v>
      </c>
      <c r="G1810" s="716" t="s">
        <v>1672</v>
      </c>
      <c r="I1810" s="733" t="s">
        <v>402</v>
      </c>
      <c r="J1810" s="717">
        <v>1</v>
      </c>
      <c r="K1810" s="726">
        <f>7.29/20</f>
        <v>0.36449999999999999</v>
      </c>
      <c r="L1810" s="726">
        <v>18.690000000000001</v>
      </c>
      <c r="M1810" s="726">
        <f t="shared" si="56"/>
        <v>1.9502407704654893E-2</v>
      </c>
      <c r="N1810" s="727">
        <f t="shared" si="57"/>
        <v>1.9502407704654893E-2</v>
      </c>
      <c r="O1810" s="714" t="s">
        <v>501</v>
      </c>
      <c r="R1810" s="714">
        <v>56.7</v>
      </c>
      <c r="S1810" s="714">
        <v>3150</v>
      </c>
    </row>
    <row r="1811" spans="1:19">
      <c r="A1811" s="733" t="s">
        <v>1682</v>
      </c>
      <c r="B1811" s="714">
        <v>2004</v>
      </c>
      <c r="C1811" s="714" t="s">
        <v>1756</v>
      </c>
      <c r="D1811" s="733" t="s">
        <v>1682</v>
      </c>
      <c r="E1811" s="733" t="s">
        <v>1766</v>
      </c>
      <c r="F1811" s="714" t="s">
        <v>705</v>
      </c>
      <c r="H1811" s="716" t="s">
        <v>1767</v>
      </c>
      <c r="I1811" s="733" t="s">
        <v>402</v>
      </c>
      <c r="J1811" s="717">
        <v>1</v>
      </c>
      <c r="K1811" s="726">
        <v>0.38</v>
      </c>
      <c r="L1811" s="726">
        <v>18.690000000000001</v>
      </c>
      <c r="M1811" s="726">
        <f t="shared" si="56"/>
        <v>2.0331728196896735E-2</v>
      </c>
      <c r="N1811" s="727">
        <f t="shared" si="57"/>
        <v>2.0331728196896735E-2</v>
      </c>
      <c r="O1811" s="714" t="s">
        <v>501</v>
      </c>
      <c r="P1811" s="714" t="s">
        <v>1684</v>
      </c>
      <c r="R1811" s="714">
        <v>56.7</v>
      </c>
      <c r="S1811" s="714">
        <v>3150</v>
      </c>
    </row>
    <row r="1812" spans="1:19">
      <c r="A1812" s="733" t="s">
        <v>1682</v>
      </c>
      <c r="B1812" s="714">
        <v>2004</v>
      </c>
      <c r="C1812" s="714" t="s">
        <v>1756</v>
      </c>
      <c r="D1812" s="733" t="s">
        <v>1682</v>
      </c>
      <c r="E1812" s="733" t="s">
        <v>1768</v>
      </c>
      <c r="F1812" s="714" t="s">
        <v>705</v>
      </c>
      <c r="G1812" s="716" t="s">
        <v>1672</v>
      </c>
      <c r="I1812" s="733" t="s">
        <v>402</v>
      </c>
      <c r="J1812" s="717">
        <v>1</v>
      </c>
      <c r="K1812" s="726">
        <v>0.22</v>
      </c>
      <c r="L1812" s="726">
        <v>18.690000000000001</v>
      </c>
      <c r="M1812" s="726">
        <f t="shared" si="56"/>
        <v>1.1771000535045479E-2</v>
      </c>
      <c r="N1812" s="727">
        <f t="shared" si="57"/>
        <v>1.1771000535045479E-2</v>
      </c>
      <c r="O1812" s="714" t="s">
        <v>501</v>
      </c>
      <c r="P1812" s="714" t="s">
        <v>1684</v>
      </c>
      <c r="R1812" s="714">
        <v>56.7</v>
      </c>
      <c r="S1812" s="714">
        <v>3150</v>
      </c>
    </row>
    <row r="1813" spans="1:19">
      <c r="A1813" s="733" t="s">
        <v>1769</v>
      </c>
      <c r="B1813" s="714">
        <v>2004</v>
      </c>
      <c r="C1813" s="714" t="s">
        <v>1756</v>
      </c>
      <c r="D1813" s="733" t="s">
        <v>1770</v>
      </c>
      <c r="E1813" s="733" t="s">
        <v>1771</v>
      </c>
      <c r="F1813" s="714" t="s">
        <v>705</v>
      </c>
      <c r="G1813" s="716" t="s">
        <v>1672</v>
      </c>
      <c r="I1813" s="733" t="s">
        <v>402</v>
      </c>
      <c r="J1813" s="717">
        <v>1</v>
      </c>
      <c r="K1813" s="726">
        <v>0.96</v>
      </c>
      <c r="L1813" s="726">
        <v>18.690000000000001</v>
      </c>
      <c r="M1813" s="726">
        <f t="shared" si="56"/>
        <v>5.1364365971107537E-2</v>
      </c>
      <c r="N1813" s="727">
        <f t="shared" si="57"/>
        <v>5.1364365971107537E-2</v>
      </c>
      <c r="O1813" s="714" t="s">
        <v>501</v>
      </c>
      <c r="R1813" s="714">
        <v>56.7</v>
      </c>
      <c r="S1813" s="714">
        <v>3150</v>
      </c>
    </row>
    <row r="1814" spans="1:19">
      <c r="A1814" s="733" t="s">
        <v>1772</v>
      </c>
      <c r="B1814" s="714">
        <v>2004</v>
      </c>
      <c r="C1814" s="714" t="s">
        <v>1756</v>
      </c>
      <c r="D1814" s="733" t="s">
        <v>1772</v>
      </c>
      <c r="E1814" s="733" t="s">
        <v>1768</v>
      </c>
      <c r="F1814" s="714" t="s">
        <v>705</v>
      </c>
      <c r="H1814" s="716" t="s">
        <v>1773</v>
      </c>
      <c r="I1814" s="733" t="s">
        <v>402</v>
      </c>
      <c r="J1814" s="717">
        <v>1</v>
      </c>
      <c r="K1814" s="726">
        <v>9.73</v>
      </c>
      <c r="L1814" s="726">
        <v>18.690000000000001</v>
      </c>
      <c r="M1814" s="726">
        <f t="shared" si="56"/>
        <v>0.52059925093632953</v>
      </c>
      <c r="N1814" s="727">
        <f t="shared" si="57"/>
        <v>0.52059925093632953</v>
      </c>
      <c r="O1814" s="714" t="s">
        <v>501</v>
      </c>
      <c r="R1814" s="714">
        <v>56.7</v>
      </c>
      <c r="S1814" s="714">
        <v>3150</v>
      </c>
    </row>
    <row r="1815" spans="1:19">
      <c r="A1815" s="714" t="s">
        <v>1682</v>
      </c>
      <c r="B1815" s="714">
        <v>2007</v>
      </c>
      <c r="C1815" s="714" t="s">
        <v>1774</v>
      </c>
      <c r="D1815" s="715" t="s">
        <v>1775</v>
      </c>
      <c r="E1815" s="715" t="s">
        <v>577</v>
      </c>
      <c r="F1815" s="714" t="s">
        <v>705</v>
      </c>
      <c r="G1815" s="716" t="s">
        <v>1672</v>
      </c>
      <c r="H1815" s="716" t="s">
        <v>1481</v>
      </c>
      <c r="I1815" s="716" t="s">
        <v>402</v>
      </c>
      <c r="J1815" s="717">
        <v>1</v>
      </c>
      <c r="K1815" s="718">
        <v>0.57999999999999996</v>
      </c>
      <c r="L1815" s="718">
        <v>18.920000000000002</v>
      </c>
      <c r="M1815" s="726">
        <f t="shared" si="56"/>
        <v>3.0655391120507396E-2</v>
      </c>
      <c r="N1815" s="727">
        <f t="shared" si="57"/>
        <v>3.0655391120507396E-2</v>
      </c>
      <c r="O1815" s="714" t="s">
        <v>1275</v>
      </c>
      <c r="P1815" s="714" t="s">
        <v>1684</v>
      </c>
      <c r="R1815" s="714">
        <v>54.9</v>
      </c>
      <c r="S1815" s="714">
        <v>10815</v>
      </c>
    </row>
    <row r="1816" spans="1:19">
      <c r="A1816" s="714" t="s">
        <v>1682</v>
      </c>
      <c r="B1816" s="714">
        <v>2007</v>
      </c>
      <c r="C1816" s="714" t="s">
        <v>1774</v>
      </c>
      <c r="D1816" s="715" t="s">
        <v>1776</v>
      </c>
      <c r="E1816" s="715" t="s">
        <v>719</v>
      </c>
      <c r="F1816" s="714" t="s">
        <v>705</v>
      </c>
      <c r="G1816" s="716" t="s">
        <v>1672</v>
      </c>
      <c r="H1816" s="716" t="s">
        <v>1481</v>
      </c>
      <c r="I1816" s="716" t="s">
        <v>402</v>
      </c>
      <c r="J1816" s="717">
        <v>1</v>
      </c>
      <c r="K1816" s="718">
        <v>0.35</v>
      </c>
      <c r="L1816" s="718">
        <v>18.920000000000002</v>
      </c>
      <c r="M1816" s="726">
        <f t="shared" si="56"/>
        <v>1.8498942917547567E-2</v>
      </c>
      <c r="N1816" s="727">
        <f t="shared" si="57"/>
        <v>1.8498942917547567E-2</v>
      </c>
      <c r="O1816" s="714" t="s">
        <v>1275</v>
      </c>
      <c r="P1816" s="714" t="s">
        <v>1684</v>
      </c>
      <c r="R1816" s="714">
        <v>54.9</v>
      </c>
      <c r="S1816" s="714">
        <v>10815</v>
      </c>
    </row>
    <row r="1817" spans="1:19">
      <c r="A1817" s="714" t="s">
        <v>1682</v>
      </c>
      <c r="B1817" s="714">
        <v>2007</v>
      </c>
      <c r="C1817" s="714" t="s">
        <v>1774</v>
      </c>
      <c r="D1817" s="715" t="s">
        <v>1682</v>
      </c>
      <c r="E1817" s="715" t="s">
        <v>732</v>
      </c>
      <c r="F1817" s="714" t="s">
        <v>705</v>
      </c>
      <c r="G1817" s="716" t="s">
        <v>1672</v>
      </c>
      <c r="H1817" s="716" t="s">
        <v>1481</v>
      </c>
      <c r="I1817" s="716" t="s">
        <v>402</v>
      </c>
      <c r="J1817" s="717">
        <v>1</v>
      </c>
      <c r="K1817" s="718">
        <v>0.36</v>
      </c>
      <c r="L1817" s="718">
        <v>18.920000000000002</v>
      </c>
      <c r="M1817" s="726">
        <f t="shared" si="56"/>
        <v>1.902748414376321E-2</v>
      </c>
      <c r="N1817" s="727">
        <f t="shared" si="57"/>
        <v>1.902748414376321E-2</v>
      </c>
      <c r="O1817" s="714" t="s">
        <v>1275</v>
      </c>
      <c r="P1817" s="714" t="s">
        <v>1684</v>
      </c>
      <c r="R1817" s="714">
        <v>54.9</v>
      </c>
      <c r="S1817" s="714">
        <v>10815</v>
      </c>
    </row>
    <row r="1818" spans="1:19">
      <c r="A1818" s="714" t="s">
        <v>1682</v>
      </c>
      <c r="B1818" s="714">
        <v>2007</v>
      </c>
      <c r="C1818" s="714" t="s">
        <v>1774</v>
      </c>
      <c r="D1818" s="715" t="s">
        <v>1682</v>
      </c>
      <c r="E1818" s="715" t="s">
        <v>1486</v>
      </c>
      <c r="F1818" s="714" t="s">
        <v>705</v>
      </c>
      <c r="G1818" s="716" t="s">
        <v>1672</v>
      </c>
      <c r="H1818" s="716" t="s">
        <v>1481</v>
      </c>
      <c r="I1818" s="716" t="s">
        <v>402</v>
      </c>
      <c r="J1818" s="717">
        <v>1</v>
      </c>
      <c r="K1818" s="718">
        <v>0.54</v>
      </c>
      <c r="L1818" s="718">
        <v>18.920000000000002</v>
      </c>
      <c r="M1818" s="726">
        <f t="shared" si="56"/>
        <v>2.8541226215644821E-2</v>
      </c>
      <c r="N1818" s="727">
        <f t="shared" si="57"/>
        <v>2.8541226215644821E-2</v>
      </c>
      <c r="O1818" s="714" t="s">
        <v>1275</v>
      </c>
      <c r="P1818" s="714" t="s">
        <v>1684</v>
      </c>
      <c r="R1818" s="714">
        <v>54.9</v>
      </c>
      <c r="S1818" s="714">
        <v>10815</v>
      </c>
    </row>
    <row r="1819" spans="1:19">
      <c r="A1819" s="734" t="s">
        <v>1777</v>
      </c>
      <c r="B1819" s="714">
        <v>2007</v>
      </c>
      <c r="C1819" s="714" t="s">
        <v>1774</v>
      </c>
      <c r="E1819" s="715" t="s">
        <v>1486</v>
      </c>
      <c r="F1819" s="714" t="s">
        <v>705</v>
      </c>
      <c r="G1819" s="716" t="s">
        <v>1778</v>
      </c>
      <c r="H1819" s="716" t="s">
        <v>1779</v>
      </c>
      <c r="I1819" s="716" t="s">
        <v>402</v>
      </c>
      <c r="J1819" s="717">
        <v>1</v>
      </c>
      <c r="K1819" s="718">
        <v>4.3</v>
      </c>
      <c r="L1819" s="718">
        <v>18.920000000000002</v>
      </c>
      <c r="M1819" s="726">
        <f t="shared" si="56"/>
        <v>0.22727272727272724</v>
      </c>
      <c r="N1819" s="727">
        <f t="shared" si="57"/>
        <v>0.22727272727272724</v>
      </c>
      <c r="O1819" s="714" t="s">
        <v>1275</v>
      </c>
      <c r="R1819" s="714">
        <v>54.9</v>
      </c>
      <c r="S1819" s="714">
        <v>10815</v>
      </c>
    </row>
    <row r="1820" spans="1:19">
      <c r="A1820" s="734" t="s">
        <v>1777</v>
      </c>
      <c r="B1820" s="714">
        <v>2007</v>
      </c>
      <c r="C1820" s="714" t="s">
        <v>1774</v>
      </c>
      <c r="E1820" s="715" t="s">
        <v>1500</v>
      </c>
      <c r="F1820" s="714" t="s">
        <v>705</v>
      </c>
      <c r="G1820" s="716" t="s">
        <v>1778</v>
      </c>
      <c r="H1820" s="716" t="s">
        <v>1779</v>
      </c>
      <c r="I1820" s="716" t="s">
        <v>1484</v>
      </c>
      <c r="J1820" s="717">
        <v>1</v>
      </c>
      <c r="K1820" s="718">
        <f>4.5/2</f>
        <v>2.25</v>
      </c>
      <c r="L1820" s="718">
        <v>18.920000000000002</v>
      </c>
      <c r="M1820" s="726">
        <f t="shared" si="56"/>
        <v>0.11892177589852007</v>
      </c>
      <c r="N1820" s="727">
        <f t="shared" si="57"/>
        <v>0.11892177589852007</v>
      </c>
      <c r="O1820" s="714" t="s">
        <v>1275</v>
      </c>
      <c r="R1820" s="714">
        <v>54.9</v>
      </c>
      <c r="S1820" s="714">
        <v>10815</v>
      </c>
    </row>
    <row r="1821" spans="1:19">
      <c r="A1821" s="734" t="s">
        <v>1777</v>
      </c>
      <c r="B1821" s="714">
        <v>2007</v>
      </c>
      <c r="C1821" s="714" t="s">
        <v>1774</v>
      </c>
      <c r="E1821" s="715" t="s">
        <v>1544</v>
      </c>
      <c r="F1821" s="714" t="s">
        <v>705</v>
      </c>
      <c r="G1821" s="716" t="s">
        <v>1778</v>
      </c>
      <c r="H1821" s="716" t="s">
        <v>1779</v>
      </c>
      <c r="I1821" s="716" t="s">
        <v>1484</v>
      </c>
      <c r="J1821" s="717">
        <v>1</v>
      </c>
      <c r="K1821" s="718">
        <f>3.7/2</f>
        <v>1.85</v>
      </c>
      <c r="L1821" s="718">
        <v>18.920000000000002</v>
      </c>
      <c r="M1821" s="726">
        <f t="shared" si="56"/>
        <v>9.7780126849894289E-2</v>
      </c>
      <c r="N1821" s="727">
        <f t="shared" si="57"/>
        <v>9.7780126849894289E-2</v>
      </c>
      <c r="O1821" s="714" t="s">
        <v>1275</v>
      </c>
      <c r="R1821" s="714">
        <v>54.9</v>
      </c>
      <c r="S1821" s="714">
        <v>10815</v>
      </c>
    </row>
    <row r="1822" spans="1:19">
      <c r="A1822" s="714" t="s">
        <v>1780</v>
      </c>
      <c r="B1822" s="714">
        <v>2007</v>
      </c>
      <c r="C1822" s="714" t="s">
        <v>1774</v>
      </c>
      <c r="E1822" s="715" t="s">
        <v>1781</v>
      </c>
      <c r="F1822" s="714" t="s">
        <v>705</v>
      </c>
      <c r="G1822" s="716" t="s">
        <v>1672</v>
      </c>
      <c r="H1822" s="716" t="s">
        <v>1481</v>
      </c>
      <c r="I1822" s="716" t="s">
        <v>1484</v>
      </c>
      <c r="J1822" s="717">
        <v>1</v>
      </c>
      <c r="K1822" s="718">
        <v>3.91</v>
      </c>
      <c r="L1822" s="718">
        <v>18.920000000000002</v>
      </c>
      <c r="M1822" s="726">
        <f t="shared" si="56"/>
        <v>0.20665961945031711</v>
      </c>
      <c r="N1822" s="727">
        <f t="shared" si="57"/>
        <v>0.20665961945031711</v>
      </c>
      <c r="O1822" s="714" t="s">
        <v>1275</v>
      </c>
      <c r="R1822" s="714">
        <v>54.9</v>
      </c>
      <c r="S1822" s="714">
        <v>10815</v>
      </c>
    </row>
    <row r="1823" spans="1:19">
      <c r="A1823" s="714" t="s">
        <v>1780</v>
      </c>
      <c r="B1823" s="714">
        <v>2007</v>
      </c>
      <c r="C1823" s="714" t="s">
        <v>1774</v>
      </c>
      <c r="E1823" s="715" t="s">
        <v>1487</v>
      </c>
      <c r="F1823" s="714" t="s">
        <v>705</v>
      </c>
      <c r="G1823" s="716" t="s">
        <v>1672</v>
      </c>
      <c r="H1823" s="716" t="s">
        <v>1481</v>
      </c>
      <c r="I1823" s="716" t="s">
        <v>1484</v>
      </c>
      <c r="J1823" s="717">
        <v>1</v>
      </c>
      <c r="K1823" s="718">
        <v>7.82</v>
      </c>
      <c r="L1823" s="718">
        <v>18.920000000000002</v>
      </c>
      <c r="M1823" s="726">
        <f t="shared" si="56"/>
        <v>0.41331923890063421</v>
      </c>
      <c r="N1823" s="727">
        <f t="shared" si="57"/>
        <v>0.41331923890063421</v>
      </c>
      <c r="O1823" s="714" t="s">
        <v>1275</v>
      </c>
      <c r="R1823" s="714">
        <v>54.9</v>
      </c>
      <c r="S1823" s="714">
        <v>10815</v>
      </c>
    </row>
    <row r="1824" spans="1:19">
      <c r="A1824" s="714" t="s">
        <v>1780</v>
      </c>
      <c r="B1824" s="714">
        <v>2007</v>
      </c>
      <c r="C1824" s="714" t="s">
        <v>1774</v>
      </c>
      <c r="E1824" s="715" t="s">
        <v>1486</v>
      </c>
      <c r="F1824" s="714" t="s">
        <v>705</v>
      </c>
      <c r="G1824" s="716" t="s">
        <v>1672</v>
      </c>
      <c r="H1824" s="716" t="s">
        <v>1481</v>
      </c>
      <c r="I1824" s="716" t="s">
        <v>1484</v>
      </c>
      <c r="J1824" s="717">
        <v>1</v>
      </c>
      <c r="K1824" s="718">
        <v>9.0500000000000007</v>
      </c>
      <c r="L1824" s="718">
        <v>18.920000000000002</v>
      </c>
      <c r="M1824" s="726">
        <f t="shared" si="56"/>
        <v>0.47832980972515854</v>
      </c>
      <c r="N1824" s="727">
        <f t="shared" si="57"/>
        <v>0.47832980972515854</v>
      </c>
      <c r="O1824" s="714" t="s">
        <v>1275</v>
      </c>
      <c r="R1824" s="714">
        <v>54.9</v>
      </c>
      <c r="S1824" s="714">
        <v>10815</v>
      </c>
    </row>
    <row r="1825" spans="1:19">
      <c r="A1825" s="714" t="s">
        <v>1780</v>
      </c>
      <c r="B1825" s="714">
        <v>2007</v>
      </c>
      <c r="C1825" s="714" t="s">
        <v>1774</v>
      </c>
      <c r="E1825" s="715" t="s">
        <v>1544</v>
      </c>
      <c r="F1825" s="714" t="s">
        <v>705</v>
      </c>
      <c r="G1825" s="716" t="s">
        <v>1672</v>
      </c>
      <c r="H1825" s="716" t="s">
        <v>1481</v>
      </c>
      <c r="I1825" s="716" t="s">
        <v>1484</v>
      </c>
      <c r="J1825" s="717">
        <v>1</v>
      </c>
      <c r="K1825" s="718">
        <v>6.16</v>
      </c>
      <c r="L1825" s="718">
        <v>18.920000000000002</v>
      </c>
      <c r="M1825" s="726">
        <f t="shared" si="56"/>
        <v>0.32558139534883718</v>
      </c>
      <c r="N1825" s="727">
        <f t="shared" si="57"/>
        <v>0.32558139534883718</v>
      </c>
      <c r="O1825" s="714" t="s">
        <v>1275</v>
      </c>
      <c r="R1825" s="714">
        <v>54.9</v>
      </c>
      <c r="S1825" s="714">
        <v>10815</v>
      </c>
    </row>
    <row r="1826" spans="1:19">
      <c r="A1826" s="714" t="s">
        <v>603</v>
      </c>
      <c r="B1826" s="714">
        <v>2007</v>
      </c>
      <c r="C1826" s="714" t="s">
        <v>1774</v>
      </c>
      <c r="E1826" s="715" t="s">
        <v>1487</v>
      </c>
      <c r="F1826" s="714" t="s">
        <v>705</v>
      </c>
      <c r="G1826" s="716" t="s">
        <v>1672</v>
      </c>
      <c r="H1826" s="716" t="s">
        <v>1481</v>
      </c>
      <c r="I1826" s="716" t="s">
        <v>1484</v>
      </c>
      <c r="J1826" s="717">
        <v>1</v>
      </c>
      <c r="K1826" s="718">
        <v>1.75</v>
      </c>
      <c r="L1826" s="718">
        <v>18.920000000000002</v>
      </c>
      <c r="M1826" s="726">
        <f t="shared" si="56"/>
        <v>9.2494714587737836E-2</v>
      </c>
      <c r="N1826" s="727">
        <f t="shared" si="57"/>
        <v>9.2494714587737836E-2</v>
      </c>
      <c r="O1826" s="714" t="s">
        <v>1275</v>
      </c>
      <c r="R1826" s="714">
        <v>54.9</v>
      </c>
      <c r="S1826" s="714">
        <v>10815</v>
      </c>
    </row>
    <row r="1827" spans="1:19">
      <c r="A1827" s="714" t="s">
        <v>603</v>
      </c>
      <c r="B1827" s="714">
        <v>2007</v>
      </c>
      <c r="C1827" s="714" t="s">
        <v>1774</v>
      </c>
      <c r="E1827" s="715" t="s">
        <v>1544</v>
      </c>
      <c r="F1827" s="714" t="s">
        <v>705</v>
      </c>
      <c r="G1827" s="716" t="s">
        <v>1672</v>
      </c>
      <c r="H1827" s="716" t="s">
        <v>1481</v>
      </c>
      <c r="I1827" s="716" t="s">
        <v>1484</v>
      </c>
      <c r="J1827" s="717">
        <v>1</v>
      </c>
      <c r="K1827" s="718">
        <v>1.7</v>
      </c>
      <c r="L1827" s="718">
        <v>18.920000000000002</v>
      </c>
      <c r="M1827" s="726">
        <f t="shared" si="56"/>
        <v>8.985200845665961E-2</v>
      </c>
      <c r="N1827" s="727">
        <f t="shared" si="57"/>
        <v>8.985200845665961E-2</v>
      </c>
      <c r="O1827" s="714" t="s">
        <v>1275</v>
      </c>
      <c r="R1827" s="714">
        <v>54.9</v>
      </c>
      <c r="S1827" s="714">
        <v>10815</v>
      </c>
    </row>
    <row r="1828" spans="1:19">
      <c r="A1828" s="714" t="s">
        <v>603</v>
      </c>
      <c r="B1828" s="714">
        <v>2007</v>
      </c>
      <c r="C1828" s="714" t="s">
        <v>1774</v>
      </c>
      <c r="E1828" s="715" t="s">
        <v>1486</v>
      </c>
      <c r="F1828" s="714" t="s">
        <v>705</v>
      </c>
      <c r="G1828" s="716" t="s">
        <v>1672</v>
      </c>
      <c r="H1828" s="716" t="s">
        <v>1481</v>
      </c>
      <c r="I1828" s="716" t="s">
        <v>1484</v>
      </c>
      <c r="J1828" s="717">
        <v>1</v>
      </c>
      <c r="K1828" s="718">
        <v>2.63</v>
      </c>
      <c r="L1828" s="718">
        <v>18.920000000000002</v>
      </c>
      <c r="M1828" s="726">
        <f t="shared" si="56"/>
        <v>0.13900634249471458</v>
      </c>
      <c r="N1828" s="727">
        <f t="shared" si="57"/>
        <v>0.13900634249471458</v>
      </c>
      <c r="O1828" s="714" t="s">
        <v>1275</v>
      </c>
      <c r="R1828" s="714">
        <v>54.9</v>
      </c>
      <c r="S1828" s="714">
        <v>10815</v>
      </c>
    </row>
    <row r="1829" spans="1:19">
      <c r="A1829" s="714" t="s">
        <v>1685</v>
      </c>
      <c r="B1829" s="714">
        <v>2007</v>
      </c>
      <c r="C1829" s="714" t="s">
        <v>1774</v>
      </c>
      <c r="E1829" s="715" t="s">
        <v>1526</v>
      </c>
      <c r="F1829" s="714" t="s">
        <v>705</v>
      </c>
      <c r="G1829" s="716" t="s">
        <v>1672</v>
      </c>
      <c r="H1829" s="716" t="s">
        <v>1588</v>
      </c>
      <c r="I1829" s="716" t="s">
        <v>1484</v>
      </c>
      <c r="J1829" s="717">
        <v>1</v>
      </c>
      <c r="K1829" s="718">
        <v>0.25</v>
      </c>
      <c r="L1829" s="718">
        <v>18.920000000000002</v>
      </c>
      <c r="M1829" s="726">
        <f t="shared" si="56"/>
        <v>1.3213530655391119E-2</v>
      </c>
      <c r="N1829" s="727">
        <f t="shared" si="57"/>
        <v>1.3213530655391119E-2</v>
      </c>
      <c r="O1829" s="714" t="s">
        <v>1275</v>
      </c>
      <c r="P1829" s="714" t="s">
        <v>1687</v>
      </c>
      <c r="R1829" s="714">
        <v>54.9</v>
      </c>
      <c r="S1829" s="714">
        <v>10815</v>
      </c>
    </row>
    <row r="1830" spans="1:19">
      <c r="A1830" s="714" t="s">
        <v>1685</v>
      </c>
      <c r="B1830" s="714">
        <v>2007</v>
      </c>
      <c r="C1830" s="714" t="s">
        <v>1774</v>
      </c>
      <c r="E1830" s="715" t="s">
        <v>1487</v>
      </c>
      <c r="F1830" s="714" t="s">
        <v>705</v>
      </c>
      <c r="G1830" s="716" t="s">
        <v>1672</v>
      </c>
      <c r="H1830" s="716" t="s">
        <v>1588</v>
      </c>
      <c r="I1830" s="716" t="s">
        <v>1484</v>
      </c>
      <c r="J1830" s="717">
        <v>1</v>
      </c>
      <c r="K1830" s="718">
        <v>0.42</v>
      </c>
      <c r="L1830" s="718">
        <v>18.920000000000002</v>
      </c>
      <c r="M1830" s="726">
        <f t="shared" si="56"/>
        <v>2.2198731501057081E-2</v>
      </c>
      <c r="N1830" s="727">
        <f t="shared" si="57"/>
        <v>2.2198731501057081E-2</v>
      </c>
      <c r="O1830" s="714" t="s">
        <v>1275</v>
      </c>
      <c r="P1830" s="714" t="s">
        <v>1687</v>
      </c>
      <c r="R1830" s="714">
        <v>54.9</v>
      </c>
      <c r="S1830" s="714">
        <v>10815</v>
      </c>
    </row>
    <row r="1831" spans="1:19">
      <c r="A1831" s="714" t="s">
        <v>1685</v>
      </c>
      <c r="B1831" s="714">
        <v>2007</v>
      </c>
      <c r="C1831" s="714" t="s">
        <v>1774</v>
      </c>
      <c r="E1831" s="715" t="s">
        <v>1544</v>
      </c>
      <c r="F1831" s="714" t="s">
        <v>705</v>
      </c>
      <c r="G1831" s="716" t="s">
        <v>1672</v>
      </c>
      <c r="H1831" s="716" t="s">
        <v>1588</v>
      </c>
      <c r="I1831" s="716" t="s">
        <v>1484</v>
      </c>
      <c r="J1831" s="717">
        <v>1</v>
      </c>
      <c r="K1831" s="718">
        <v>0.35499999999999998</v>
      </c>
      <c r="L1831" s="718">
        <v>18.920000000000002</v>
      </c>
      <c r="M1831" s="726">
        <f t="shared" si="56"/>
        <v>1.8763213530655388E-2</v>
      </c>
      <c r="N1831" s="727">
        <f t="shared" si="57"/>
        <v>1.8763213530655388E-2</v>
      </c>
      <c r="O1831" s="714" t="s">
        <v>1275</v>
      </c>
      <c r="P1831" s="714" t="s">
        <v>1687</v>
      </c>
      <c r="R1831" s="714">
        <v>54.9</v>
      </c>
      <c r="S1831" s="714">
        <v>10815</v>
      </c>
    </row>
    <row r="1832" spans="1:19">
      <c r="A1832" s="714" t="s">
        <v>1685</v>
      </c>
      <c r="B1832" s="714">
        <v>2007</v>
      </c>
      <c r="C1832" s="714" t="s">
        <v>1774</v>
      </c>
      <c r="E1832" s="715" t="s">
        <v>1782</v>
      </c>
      <c r="F1832" s="714" t="s">
        <v>705</v>
      </c>
      <c r="G1832" s="716" t="s">
        <v>1672</v>
      </c>
      <c r="H1832" s="716" t="s">
        <v>1588</v>
      </c>
      <c r="I1832" s="716" t="s">
        <v>1484</v>
      </c>
      <c r="J1832" s="717">
        <v>1</v>
      </c>
      <c r="K1832" s="718">
        <v>0.3</v>
      </c>
      <c r="L1832" s="718">
        <v>18.920000000000002</v>
      </c>
      <c r="M1832" s="726">
        <f t="shared" si="56"/>
        <v>1.5856236786469344E-2</v>
      </c>
      <c r="N1832" s="727">
        <f t="shared" si="57"/>
        <v>1.5856236786469344E-2</v>
      </c>
      <c r="O1832" s="714" t="s">
        <v>1275</v>
      </c>
      <c r="P1832" s="714" t="s">
        <v>1687</v>
      </c>
      <c r="R1832" s="714">
        <v>54.9</v>
      </c>
      <c r="S1832" s="714">
        <v>10815</v>
      </c>
    </row>
    <row r="1833" spans="1:19">
      <c r="A1833" s="714" t="s">
        <v>1685</v>
      </c>
      <c r="B1833" s="714">
        <v>2007</v>
      </c>
      <c r="C1833" s="714" t="s">
        <v>1774</v>
      </c>
      <c r="E1833" s="715" t="s">
        <v>1783</v>
      </c>
      <c r="F1833" s="714" t="s">
        <v>705</v>
      </c>
      <c r="G1833" s="716" t="s">
        <v>1672</v>
      </c>
      <c r="H1833" s="716" t="s">
        <v>1588</v>
      </c>
      <c r="I1833" s="716" t="s">
        <v>1484</v>
      </c>
      <c r="J1833" s="717">
        <v>1</v>
      </c>
      <c r="K1833" s="718">
        <v>0.4</v>
      </c>
      <c r="L1833" s="718">
        <v>18.920000000000002</v>
      </c>
      <c r="M1833" s="726">
        <f t="shared" si="56"/>
        <v>2.1141649048625793E-2</v>
      </c>
      <c r="N1833" s="727">
        <f t="shared" si="57"/>
        <v>2.1141649048625793E-2</v>
      </c>
      <c r="O1833" s="714" t="s">
        <v>1275</v>
      </c>
      <c r="P1833" s="714" t="s">
        <v>1687</v>
      </c>
      <c r="R1833" s="714">
        <v>54.9</v>
      </c>
      <c r="S1833" s="714">
        <v>10815</v>
      </c>
    </row>
    <row r="1834" spans="1:19">
      <c r="A1834" s="714" t="s">
        <v>570</v>
      </c>
      <c r="B1834" s="714">
        <v>2008</v>
      </c>
      <c r="C1834" s="714" t="s">
        <v>1774</v>
      </c>
      <c r="E1834" s="715" t="s">
        <v>1784</v>
      </c>
      <c r="F1834" s="714" t="s">
        <v>705</v>
      </c>
      <c r="G1834" s="716" t="s">
        <v>1672</v>
      </c>
      <c r="H1834" s="716" t="s">
        <v>1513</v>
      </c>
      <c r="I1834" s="716" t="s">
        <v>1484</v>
      </c>
      <c r="J1834" s="717">
        <v>1</v>
      </c>
      <c r="K1834" s="718">
        <v>0.45</v>
      </c>
      <c r="L1834" s="718">
        <v>19.75</v>
      </c>
      <c r="M1834" s="726">
        <f t="shared" si="56"/>
        <v>2.2784810126582278E-2</v>
      </c>
      <c r="N1834" s="727">
        <f t="shared" si="57"/>
        <v>2.2784810126582278E-2</v>
      </c>
      <c r="O1834" s="714" t="s">
        <v>1275</v>
      </c>
      <c r="R1834" s="714">
        <v>54.9</v>
      </c>
      <c r="S1834" s="714">
        <v>11780</v>
      </c>
    </row>
    <row r="1835" spans="1:19">
      <c r="A1835" s="714" t="s">
        <v>570</v>
      </c>
      <c r="B1835" s="714">
        <v>2008</v>
      </c>
      <c r="C1835" s="714" t="s">
        <v>1774</v>
      </c>
      <c r="E1835" s="715" t="s">
        <v>1785</v>
      </c>
      <c r="F1835" s="714" t="s">
        <v>705</v>
      </c>
      <c r="G1835" s="716" t="s">
        <v>1672</v>
      </c>
      <c r="H1835" s="716" t="s">
        <v>1513</v>
      </c>
      <c r="I1835" s="716" t="s">
        <v>1484</v>
      </c>
      <c r="J1835" s="716">
        <v>1</v>
      </c>
      <c r="K1835" s="718">
        <v>0.18</v>
      </c>
      <c r="L1835" s="718">
        <v>19.75</v>
      </c>
      <c r="M1835" s="726">
        <f t="shared" si="56"/>
        <v>9.1139240506329117E-3</v>
      </c>
      <c r="N1835" s="727">
        <f t="shared" si="57"/>
        <v>9.1139240506329117E-3</v>
      </c>
      <c r="O1835" s="714" t="s">
        <v>1275</v>
      </c>
      <c r="R1835" s="714">
        <v>54.9</v>
      </c>
      <c r="S1835" s="714">
        <v>11780</v>
      </c>
    </row>
    <row r="1836" spans="1:19">
      <c r="A1836" s="714" t="s">
        <v>570</v>
      </c>
      <c r="B1836" s="714">
        <v>2008</v>
      </c>
      <c r="C1836" s="714" t="s">
        <v>1774</v>
      </c>
      <c r="E1836" s="715" t="s">
        <v>1786</v>
      </c>
      <c r="F1836" s="714" t="s">
        <v>705</v>
      </c>
      <c r="G1836" s="716" t="s">
        <v>1672</v>
      </c>
      <c r="H1836" s="716" t="s">
        <v>1513</v>
      </c>
      <c r="I1836" s="716" t="s">
        <v>1484</v>
      </c>
      <c r="J1836" s="717">
        <v>1</v>
      </c>
      <c r="K1836" s="718">
        <v>0.24</v>
      </c>
      <c r="L1836" s="718">
        <v>19.75</v>
      </c>
      <c r="M1836" s="726">
        <f t="shared" si="56"/>
        <v>1.2151898734177215E-2</v>
      </c>
      <c r="N1836" s="727">
        <f t="shared" si="57"/>
        <v>1.2151898734177215E-2</v>
      </c>
      <c r="O1836" s="714" t="s">
        <v>1275</v>
      </c>
      <c r="R1836" s="714">
        <v>54.9</v>
      </c>
      <c r="S1836" s="714">
        <v>11780</v>
      </c>
    </row>
    <row r="1837" spans="1:19">
      <c r="A1837" s="714" t="s">
        <v>1787</v>
      </c>
      <c r="B1837" s="714">
        <v>2008</v>
      </c>
      <c r="C1837" s="714" t="s">
        <v>1774</v>
      </c>
      <c r="E1837" s="715" t="s">
        <v>1788</v>
      </c>
      <c r="F1837" s="714" t="s">
        <v>705</v>
      </c>
      <c r="G1837" s="716" t="s">
        <v>1672</v>
      </c>
      <c r="H1837" s="716" t="s">
        <v>1546</v>
      </c>
      <c r="I1837" s="716" t="s">
        <v>1484</v>
      </c>
      <c r="J1837" s="717">
        <v>1</v>
      </c>
      <c r="K1837" s="718">
        <v>0.94</v>
      </c>
      <c r="L1837" s="718">
        <v>19.75</v>
      </c>
      <c r="M1837" s="726">
        <f t="shared" si="56"/>
        <v>4.7594936708860759E-2</v>
      </c>
      <c r="N1837" s="727">
        <f t="shared" si="57"/>
        <v>4.7594936708860759E-2</v>
      </c>
      <c r="O1837" s="714" t="s">
        <v>1275</v>
      </c>
      <c r="R1837" s="714">
        <v>54.9</v>
      </c>
      <c r="S1837" s="714">
        <v>11780</v>
      </c>
    </row>
    <row r="1838" spans="1:19">
      <c r="A1838" s="714" t="s">
        <v>1787</v>
      </c>
      <c r="B1838" s="714">
        <v>2008</v>
      </c>
      <c r="C1838" s="714" t="s">
        <v>1774</v>
      </c>
      <c r="E1838" s="715" t="s">
        <v>1789</v>
      </c>
      <c r="F1838" s="714" t="s">
        <v>705</v>
      </c>
      <c r="G1838" s="716" t="s">
        <v>1672</v>
      </c>
      <c r="H1838" s="716" t="s">
        <v>1546</v>
      </c>
      <c r="I1838" s="716" t="s">
        <v>1484</v>
      </c>
      <c r="J1838" s="717">
        <v>1</v>
      </c>
      <c r="K1838" s="718">
        <v>1.78</v>
      </c>
      <c r="L1838" s="718">
        <v>19.75</v>
      </c>
      <c r="M1838" s="726">
        <f t="shared" si="56"/>
        <v>9.0126582278481013E-2</v>
      </c>
      <c r="N1838" s="727">
        <f t="shared" si="57"/>
        <v>9.0126582278481013E-2</v>
      </c>
      <c r="O1838" s="714" t="s">
        <v>1275</v>
      </c>
      <c r="R1838" s="714">
        <v>54.9</v>
      </c>
      <c r="S1838" s="714">
        <v>11780</v>
      </c>
    </row>
    <row r="1839" spans="1:19">
      <c r="A1839" s="714" t="s">
        <v>1787</v>
      </c>
      <c r="B1839" s="714">
        <v>2008</v>
      </c>
      <c r="C1839" s="714" t="s">
        <v>1774</v>
      </c>
      <c r="E1839" s="715" t="s">
        <v>1790</v>
      </c>
      <c r="F1839" s="714" t="s">
        <v>705</v>
      </c>
      <c r="G1839" s="716" t="s">
        <v>1672</v>
      </c>
      <c r="H1839" s="716" t="s">
        <v>1546</v>
      </c>
      <c r="I1839" s="716" t="s">
        <v>1484</v>
      </c>
      <c r="J1839" s="717">
        <v>1</v>
      </c>
      <c r="K1839" s="718">
        <v>1.1100000000000001</v>
      </c>
      <c r="L1839" s="718">
        <v>19.75</v>
      </c>
      <c r="M1839" s="726">
        <f t="shared" si="56"/>
        <v>5.6202531645569626E-2</v>
      </c>
      <c r="N1839" s="727">
        <f t="shared" si="57"/>
        <v>5.6202531645569626E-2</v>
      </c>
      <c r="O1839" s="714" t="s">
        <v>1275</v>
      </c>
      <c r="R1839" s="714">
        <v>54.9</v>
      </c>
      <c r="S1839" s="714">
        <v>11780</v>
      </c>
    </row>
    <row r="1840" spans="1:19">
      <c r="A1840" s="721" t="s">
        <v>1479</v>
      </c>
      <c r="B1840" s="714">
        <v>2009</v>
      </c>
      <c r="C1840" s="714" t="s">
        <v>1774</v>
      </c>
      <c r="E1840" s="715" t="s">
        <v>1791</v>
      </c>
      <c r="F1840" s="714" t="s">
        <v>705</v>
      </c>
      <c r="G1840" s="716" t="s">
        <v>1672</v>
      </c>
      <c r="H1840" s="716" t="s">
        <v>1481</v>
      </c>
      <c r="I1840" s="716" t="s">
        <v>1484</v>
      </c>
      <c r="J1840" s="717">
        <v>1</v>
      </c>
      <c r="K1840" s="718">
        <v>0.15</v>
      </c>
      <c r="L1840" s="718">
        <v>20.420000000000002</v>
      </c>
      <c r="M1840" s="726">
        <f t="shared" si="56"/>
        <v>7.3457394711067573E-3</v>
      </c>
      <c r="N1840" s="727">
        <f t="shared" si="57"/>
        <v>7.3457394711067573E-3</v>
      </c>
      <c r="O1840" s="714" t="s">
        <v>1275</v>
      </c>
      <c r="P1840" s="721" t="s">
        <v>1482</v>
      </c>
      <c r="R1840" s="714">
        <v>54.9</v>
      </c>
      <c r="S1840" s="714">
        <v>11870</v>
      </c>
    </row>
    <row r="1841" spans="1:19">
      <c r="A1841" s="721" t="s">
        <v>1479</v>
      </c>
      <c r="B1841" s="714">
        <v>2009</v>
      </c>
      <c r="C1841" s="714" t="s">
        <v>1774</v>
      </c>
      <c r="E1841" s="715" t="s">
        <v>1544</v>
      </c>
      <c r="F1841" s="714" t="s">
        <v>705</v>
      </c>
      <c r="G1841" s="716" t="s">
        <v>1672</v>
      </c>
      <c r="H1841" s="716" t="s">
        <v>1481</v>
      </c>
      <c r="I1841" s="716" t="s">
        <v>1484</v>
      </c>
      <c r="J1841" s="717">
        <v>1</v>
      </c>
      <c r="K1841" s="718">
        <v>7.0000000000000007E-2</v>
      </c>
      <c r="L1841" s="718">
        <v>20.420000000000002</v>
      </c>
      <c r="M1841" s="726">
        <f t="shared" si="56"/>
        <v>3.4280117531831538E-3</v>
      </c>
      <c r="N1841" s="727">
        <f t="shared" si="57"/>
        <v>3.4280117531831538E-3</v>
      </c>
      <c r="O1841" s="714" t="s">
        <v>1275</v>
      </c>
      <c r="P1841" s="721" t="s">
        <v>1482</v>
      </c>
      <c r="R1841" s="714">
        <v>54.9</v>
      </c>
      <c r="S1841" s="714">
        <v>11870</v>
      </c>
    </row>
    <row r="1842" spans="1:19">
      <c r="A1842" s="714" t="s">
        <v>1780</v>
      </c>
      <c r="B1842" s="714">
        <v>2009</v>
      </c>
      <c r="C1842" s="714" t="s">
        <v>1774</v>
      </c>
      <c r="E1842" s="715" t="s">
        <v>1544</v>
      </c>
      <c r="F1842" s="714" t="s">
        <v>705</v>
      </c>
      <c r="G1842" s="716" t="s">
        <v>1672</v>
      </c>
      <c r="H1842" s="716" t="s">
        <v>1481</v>
      </c>
      <c r="I1842" s="716" t="s">
        <v>1484</v>
      </c>
      <c r="J1842" s="717">
        <v>1</v>
      </c>
      <c r="K1842" s="718">
        <v>6.6</v>
      </c>
      <c r="L1842" s="718">
        <v>20.420000000000002</v>
      </c>
      <c r="M1842" s="726">
        <f t="shared" si="56"/>
        <v>0.32321253672869732</v>
      </c>
      <c r="N1842" s="727">
        <f t="shared" si="57"/>
        <v>0.32321253672869732</v>
      </c>
      <c r="O1842" s="714" t="s">
        <v>1275</v>
      </c>
      <c r="R1842" s="714">
        <v>54.9</v>
      </c>
      <c r="S1842" s="714">
        <v>11870</v>
      </c>
    </row>
    <row r="1843" spans="1:19">
      <c r="A1843" s="714" t="s">
        <v>1780</v>
      </c>
      <c r="B1843" s="714">
        <v>2009</v>
      </c>
      <c r="C1843" s="714" t="s">
        <v>1774</v>
      </c>
      <c r="E1843" s="715" t="s">
        <v>1781</v>
      </c>
      <c r="F1843" s="714" t="s">
        <v>705</v>
      </c>
      <c r="G1843" s="716" t="s">
        <v>1672</v>
      </c>
      <c r="H1843" s="716" t="s">
        <v>1481</v>
      </c>
      <c r="I1843" s="716" t="s">
        <v>1484</v>
      </c>
      <c r="J1843" s="717">
        <v>1</v>
      </c>
      <c r="K1843" s="718">
        <v>4.2</v>
      </c>
      <c r="L1843" s="718">
        <v>20.420000000000002</v>
      </c>
      <c r="M1843" s="726">
        <f t="shared" si="56"/>
        <v>0.20568070519098922</v>
      </c>
      <c r="N1843" s="727">
        <f t="shared" si="57"/>
        <v>0.20568070519098922</v>
      </c>
      <c r="O1843" s="714" t="s">
        <v>1275</v>
      </c>
      <c r="R1843" s="714">
        <v>54.9</v>
      </c>
      <c r="S1843" s="714">
        <v>11870</v>
      </c>
    </row>
    <row r="1844" spans="1:19">
      <c r="A1844" s="714" t="s">
        <v>1780</v>
      </c>
      <c r="B1844" s="714">
        <v>2009</v>
      </c>
      <c r="C1844" s="714" t="s">
        <v>1774</v>
      </c>
      <c r="E1844" s="715" t="s">
        <v>1486</v>
      </c>
      <c r="F1844" s="714" t="s">
        <v>705</v>
      </c>
      <c r="G1844" s="716" t="s">
        <v>1672</v>
      </c>
      <c r="H1844" s="716" t="s">
        <v>1481</v>
      </c>
      <c r="I1844" s="716" t="s">
        <v>1484</v>
      </c>
      <c r="J1844" s="717">
        <v>1</v>
      </c>
      <c r="K1844" s="718">
        <v>9</v>
      </c>
      <c r="L1844" s="718">
        <v>20.420000000000002</v>
      </c>
      <c r="M1844" s="726">
        <f t="shared" si="56"/>
        <v>0.44074436826640545</v>
      </c>
      <c r="N1844" s="727">
        <f t="shared" si="57"/>
        <v>0.44074436826640545</v>
      </c>
      <c r="O1844" s="714" t="s">
        <v>1275</v>
      </c>
      <c r="R1844" s="714">
        <v>54.9</v>
      </c>
      <c r="S1844" s="714">
        <v>11870</v>
      </c>
    </row>
    <row r="1845" spans="1:19">
      <c r="A1845" s="714" t="s">
        <v>1787</v>
      </c>
      <c r="B1845" s="714">
        <v>2009</v>
      </c>
      <c r="C1845" s="714" t="s">
        <v>1774</v>
      </c>
      <c r="E1845" s="715" t="s">
        <v>1783</v>
      </c>
      <c r="F1845" s="714" t="s">
        <v>705</v>
      </c>
      <c r="G1845" s="716" t="s">
        <v>1672</v>
      </c>
      <c r="H1845" s="716" t="s">
        <v>1546</v>
      </c>
      <c r="I1845" s="716" t="s">
        <v>1484</v>
      </c>
      <c r="J1845" s="717">
        <v>1</v>
      </c>
      <c r="K1845" s="718">
        <v>0.6</v>
      </c>
      <c r="L1845" s="718">
        <v>20.420000000000002</v>
      </c>
      <c r="M1845" s="726">
        <f t="shared" si="56"/>
        <v>2.9382957884427029E-2</v>
      </c>
      <c r="N1845" s="727">
        <f t="shared" si="57"/>
        <v>2.9382957884427029E-2</v>
      </c>
      <c r="O1845" s="714" t="s">
        <v>1275</v>
      </c>
      <c r="R1845" s="714">
        <v>54.9</v>
      </c>
      <c r="S1845" s="714">
        <v>11870</v>
      </c>
    </row>
    <row r="1846" spans="1:19">
      <c r="A1846" s="714" t="s">
        <v>1787</v>
      </c>
      <c r="B1846" s="714">
        <v>2009</v>
      </c>
      <c r="C1846" s="714" t="s">
        <v>1774</v>
      </c>
      <c r="E1846" s="715" t="s">
        <v>1553</v>
      </c>
      <c r="F1846" s="714" t="s">
        <v>705</v>
      </c>
      <c r="G1846" s="716" t="s">
        <v>1672</v>
      </c>
      <c r="H1846" s="716" t="s">
        <v>1546</v>
      </c>
      <c r="I1846" s="716" t="s">
        <v>1484</v>
      </c>
      <c r="J1846" s="717">
        <v>1</v>
      </c>
      <c r="K1846" s="718">
        <v>1.07</v>
      </c>
      <c r="L1846" s="718">
        <v>20.420000000000002</v>
      </c>
      <c r="M1846" s="726">
        <f t="shared" si="56"/>
        <v>5.2399608227228209E-2</v>
      </c>
      <c r="N1846" s="727">
        <f t="shared" si="57"/>
        <v>5.2399608227228209E-2</v>
      </c>
      <c r="O1846" s="714" t="s">
        <v>1275</v>
      </c>
      <c r="R1846" s="714">
        <v>54.9</v>
      </c>
      <c r="S1846" s="714">
        <v>11870</v>
      </c>
    </row>
    <row r="1847" spans="1:19">
      <c r="A1847" s="714" t="s">
        <v>1730</v>
      </c>
      <c r="B1847" s="714">
        <v>2010</v>
      </c>
      <c r="C1847" s="714" t="s">
        <v>1774</v>
      </c>
      <c r="E1847" s="715" t="s">
        <v>559</v>
      </c>
      <c r="F1847" s="714" t="s">
        <v>705</v>
      </c>
      <c r="G1847" s="716" t="s">
        <v>1672</v>
      </c>
      <c r="H1847" s="716" t="s">
        <v>1710</v>
      </c>
      <c r="I1847" s="716" t="s">
        <v>1484</v>
      </c>
      <c r="J1847" s="717">
        <v>1</v>
      </c>
      <c r="K1847" s="718">
        <v>0.56999999999999995</v>
      </c>
      <c r="L1847" s="735">
        <v>21.63</v>
      </c>
      <c r="M1847" s="726">
        <f t="shared" si="56"/>
        <v>2.6352288488210817E-2</v>
      </c>
      <c r="N1847" s="727">
        <f t="shared" si="57"/>
        <v>2.6352288488210817E-2</v>
      </c>
      <c r="O1847" s="714" t="s">
        <v>1275</v>
      </c>
      <c r="R1847" s="714">
        <v>54.9</v>
      </c>
      <c r="S1847" s="714">
        <v>11950</v>
      </c>
    </row>
    <row r="1848" spans="1:19">
      <c r="A1848" s="714" t="s">
        <v>1730</v>
      </c>
      <c r="B1848" s="714">
        <v>2010</v>
      </c>
      <c r="C1848" s="714" t="s">
        <v>1774</v>
      </c>
      <c r="E1848" s="715" t="s">
        <v>1782</v>
      </c>
      <c r="F1848" s="714" t="s">
        <v>705</v>
      </c>
      <c r="G1848" s="716" t="s">
        <v>1672</v>
      </c>
      <c r="H1848" s="716" t="s">
        <v>1710</v>
      </c>
      <c r="I1848" s="716" t="s">
        <v>1484</v>
      </c>
      <c r="J1848" s="717">
        <v>1</v>
      </c>
      <c r="K1848" s="718">
        <v>0.13</v>
      </c>
      <c r="L1848" s="735">
        <v>21.63</v>
      </c>
      <c r="M1848" s="726">
        <f t="shared" si="56"/>
        <v>6.0101710587147483E-3</v>
      </c>
      <c r="N1848" s="727">
        <f t="shared" si="57"/>
        <v>6.0101710587147483E-3</v>
      </c>
      <c r="O1848" s="714" t="s">
        <v>1275</v>
      </c>
      <c r="R1848" s="714">
        <v>54.9</v>
      </c>
      <c r="S1848" s="714">
        <v>11950</v>
      </c>
    </row>
    <row r="1849" spans="1:19">
      <c r="A1849" s="714" t="s">
        <v>1730</v>
      </c>
      <c r="B1849" s="714">
        <v>2010</v>
      </c>
      <c r="C1849" s="714" t="s">
        <v>1774</v>
      </c>
      <c r="E1849" s="715" t="s">
        <v>1783</v>
      </c>
      <c r="F1849" s="714" t="s">
        <v>705</v>
      </c>
      <c r="G1849" s="716" t="s">
        <v>1672</v>
      </c>
      <c r="H1849" s="716" t="s">
        <v>1710</v>
      </c>
      <c r="I1849" s="716" t="s">
        <v>1484</v>
      </c>
      <c r="J1849" s="717">
        <v>1</v>
      </c>
      <c r="K1849" s="718">
        <v>0.15</v>
      </c>
      <c r="L1849" s="735">
        <v>21.63</v>
      </c>
      <c r="M1849" s="726">
        <f t="shared" si="56"/>
        <v>6.9348127600554789E-3</v>
      </c>
      <c r="N1849" s="727">
        <f t="shared" si="57"/>
        <v>6.9348127600554789E-3</v>
      </c>
      <c r="O1849" s="714" t="s">
        <v>1275</v>
      </c>
      <c r="R1849" s="714">
        <v>54.9</v>
      </c>
      <c r="S1849" s="714">
        <v>11950</v>
      </c>
    </row>
    <row r="1850" spans="1:19">
      <c r="A1850" s="714" t="s">
        <v>1730</v>
      </c>
      <c r="B1850" s="714">
        <v>2010</v>
      </c>
      <c r="C1850" s="714" t="s">
        <v>1774</v>
      </c>
      <c r="E1850" s="715" t="s">
        <v>1486</v>
      </c>
      <c r="F1850" s="714" t="s">
        <v>705</v>
      </c>
      <c r="G1850" s="716" t="s">
        <v>1672</v>
      </c>
      <c r="H1850" s="716" t="s">
        <v>1710</v>
      </c>
      <c r="I1850" s="716" t="s">
        <v>1484</v>
      </c>
      <c r="J1850" s="717">
        <v>1</v>
      </c>
      <c r="K1850" s="718">
        <v>0.15</v>
      </c>
      <c r="L1850" s="735">
        <v>21.63</v>
      </c>
      <c r="M1850" s="726">
        <f t="shared" si="56"/>
        <v>6.9348127600554789E-3</v>
      </c>
      <c r="N1850" s="727">
        <f t="shared" si="57"/>
        <v>6.9348127600554789E-3</v>
      </c>
      <c r="O1850" s="714" t="s">
        <v>1275</v>
      </c>
      <c r="R1850" s="714">
        <v>54.9</v>
      </c>
      <c r="S1850" s="714">
        <v>11950</v>
      </c>
    </row>
    <row r="1851" spans="1:19">
      <c r="A1851" s="714" t="s">
        <v>680</v>
      </c>
      <c r="B1851" s="714">
        <v>2010</v>
      </c>
      <c r="C1851" s="714" t="s">
        <v>1774</v>
      </c>
      <c r="E1851" s="715" t="s">
        <v>1486</v>
      </c>
      <c r="F1851" s="714" t="s">
        <v>705</v>
      </c>
      <c r="G1851" s="716" t="s">
        <v>1672</v>
      </c>
      <c r="H1851" s="716" t="s">
        <v>1546</v>
      </c>
      <c r="I1851" s="716" t="s">
        <v>1484</v>
      </c>
      <c r="J1851" s="717">
        <v>1</v>
      </c>
      <c r="K1851" s="718">
        <f>29.7/30</f>
        <v>0.99</v>
      </c>
      <c r="L1851" s="735">
        <v>21.63</v>
      </c>
      <c r="M1851" s="726">
        <f t="shared" si="56"/>
        <v>4.5769764216366159E-2</v>
      </c>
      <c r="N1851" s="727">
        <f t="shared" si="57"/>
        <v>4.5769764216366159E-2</v>
      </c>
      <c r="O1851" s="714" t="s">
        <v>1275</v>
      </c>
      <c r="R1851" s="714">
        <v>54.9</v>
      </c>
      <c r="S1851" s="714">
        <v>11950</v>
      </c>
    </row>
    <row r="1852" spans="1:19">
      <c r="A1852" s="714" t="s">
        <v>1780</v>
      </c>
      <c r="B1852" s="714">
        <v>2010</v>
      </c>
      <c r="C1852" s="714" t="s">
        <v>1774</v>
      </c>
      <c r="E1852" s="715" t="s">
        <v>1781</v>
      </c>
      <c r="F1852" s="714" t="s">
        <v>705</v>
      </c>
      <c r="G1852" s="716" t="s">
        <v>1672</v>
      </c>
      <c r="H1852" s="716" t="s">
        <v>1481</v>
      </c>
      <c r="I1852" s="716" t="s">
        <v>1484</v>
      </c>
      <c r="J1852" s="717">
        <v>1</v>
      </c>
      <c r="K1852" s="718">
        <f>21.45/5</f>
        <v>4.29</v>
      </c>
      <c r="L1852" s="735">
        <v>21.63</v>
      </c>
      <c r="M1852" s="726">
        <f t="shared" si="56"/>
        <v>0.19833564493758671</v>
      </c>
      <c r="N1852" s="727">
        <f t="shared" si="57"/>
        <v>0.19833564493758671</v>
      </c>
      <c r="O1852" s="714" t="s">
        <v>1275</v>
      </c>
      <c r="R1852" s="714">
        <v>54.9</v>
      </c>
      <c r="S1852" s="714">
        <v>11950</v>
      </c>
    </row>
    <row r="1853" spans="1:19">
      <c r="A1853" s="714" t="s">
        <v>1780</v>
      </c>
      <c r="B1853" s="714">
        <v>2010</v>
      </c>
      <c r="C1853" s="714" t="s">
        <v>1774</v>
      </c>
      <c r="E1853" s="715" t="s">
        <v>1487</v>
      </c>
      <c r="F1853" s="714" t="s">
        <v>705</v>
      </c>
      <c r="G1853" s="716" t="s">
        <v>1672</v>
      </c>
      <c r="H1853" s="716" t="s">
        <v>1481</v>
      </c>
      <c r="I1853" s="716" t="s">
        <v>1484</v>
      </c>
      <c r="J1853" s="717">
        <v>1</v>
      </c>
      <c r="K1853" s="718">
        <f>76.58/15</f>
        <v>5.1053333333333333</v>
      </c>
      <c r="L1853" s="735">
        <v>21.63</v>
      </c>
      <c r="M1853" s="726">
        <f t="shared" si="56"/>
        <v>0.23603020496224381</v>
      </c>
      <c r="N1853" s="727">
        <f t="shared" si="57"/>
        <v>0.23603020496224381</v>
      </c>
      <c r="O1853" s="714" t="s">
        <v>1275</v>
      </c>
      <c r="R1853" s="714">
        <v>54.9</v>
      </c>
      <c r="S1853" s="714">
        <v>11950</v>
      </c>
    </row>
    <row r="1854" spans="1:19">
      <c r="A1854" s="714" t="s">
        <v>1780</v>
      </c>
      <c r="B1854" s="714">
        <v>2010</v>
      </c>
      <c r="C1854" s="714" t="s">
        <v>1774</v>
      </c>
      <c r="E1854" s="715" t="s">
        <v>1486</v>
      </c>
      <c r="F1854" s="714" t="s">
        <v>705</v>
      </c>
      <c r="G1854" s="716" t="s">
        <v>1672</v>
      </c>
      <c r="H1854" s="716" t="s">
        <v>1481</v>
      </c>
      <c r="I1854" s="716" t="s">
        <v>1484</v>
      </c>
      <c r="J1854" s="717">
        <v>1</v>
      </c>
      <c r="K1854" s="718">
        <f>95.28/10</f>
        <v>9.5280000000000005</v>
      </c>
      <c r="L1854" s="735">
        <v>21.63</v>
      </c>
      <c r="M1854" s="726">
        <f t="shared" si="56"/>
        <v>0.44049930651872404</v>
      </c>
      <c r="N1854" s="727">
        <f t="shared" si="57"/>
        <v>0.44049930651872404</v>
      </c>
      <c r="O1854" s="714" t="s">
        <v>1275</v>
      </c>
      <c r="R1854" s="714">
        <v>54.9</v>
      </c>
      <c r="S1854" s="714">
        <v>11950</v>
      </c>
    </row>
    <row r="1855" spans="1:19">
      <c r="A1855" s="714" t="s">
        <v>603</v>
      </c>
      <c r="B1855" s="714">
        <v>2010</v>
      </c>
      <c r="C1855" s="714" t="s">
        <v>1774</v>
      </c>
      <c r="E1855" s="715" t="s">
        <v>1792</v>
      </c>
      <c r="F1855" s="714" t="s">
        <v>705</v>
      </c>
      <c r="G1855" s="716" t="s">
        <v>1672</v>
      </c>
      <c r="H1855" s="716" t="s">
        <v>1481</v>
      </c>
      <c r="I1855" s="716" t="s">
        <v>1484</v>
      </c>
      <c r="J1855" s="717">
        <v>1</v>
      </c>
      <c r="K1855" s="718">
        <v>1.05</v>
      </c>
      <c r="L1855" s="735">
        <v>21.63</v>
      </c>
      <c r="M1855" s="726">
        <f t="shared" si="56"/>
        <v>4.8543689320388356E-2</v>
      </c>
      <c r="N1855" s="727">
        <f t="shared" si="57"/>
        <v>4.8543689320388356E-2</v>
      </c>
      <c r="O1855" s="714" t="s">
        <v>1275</v>
      </c>
      <c r="R1855" s="714">
        <v>54.9</v>
      </c>
      <c r="S1855" s="714">
        <v>11950</v>
      </c>
    </row>
    <row r="1856" spans="1:19">
      <c r="A1856" s="714" t="s">
        <v>603</v>
      </c>
      <c r="B1856" s="714">
        <v>2010</v>
      </c>
      <c r="C1856" s="714" t="s">
        <v>1774</v>
      </c>
      <c r="E1856" s="715" t="s">
        <v>1544</v>
      </c>
      <c r="F1856" s="714" t="s">
        <v>705</v>
      </c>
      <c r="G1856" s="716" t="s">
        <v>1672</v>
      </c>
      <c r="H1856" s="716" t="s">
        <v>1481</v>
      </c>
      <c r="I1856" s="716" t="s">
        <v>1484</v>
      </c>
      <c r="J1856" s="717">
        <v>1</v>
      </c>
      <c r="K1856" s="718">
        <v>1.79</v>
      </c>
      <c r="L1856" s="735">
        <v>21.63</v>
      </c>
      <c r="M1856" s="726">
        <f t="shared" si="56"/>
        <v>8.2755432269995377E-2</v>
      </c>
      <c r="N1856" s="727">
        <f t="shared" si="57"/>
        <v>8.2755432269995377E-2</v>
      </c>
      <c r="O1856" s="714" t="s">
        <v>1275</v>
      </c>
      <c r="R1856" s="714">
        <v>54.9</v>
      </c>
      <c r="S1856" s="714">
        <v>11950</v>
      </c>
    </row>
    <row r="1857" spans="1:19">
      <c r="A1857" s="714" t="s">
        <v>603</v>
      </c>
      <c r="B1857" s="714">
        <v>2010</v>
      </c>
      <c r="C1857" s="714" t="s">
        <v>1774</v>
      </c>
      <c r="E1857" s="715" t="s">
        <v>1486</v>
      </c>
      <c r="F1857" s="714" t="s">
        <v>705</v>
      </c>
      <c r="G1857" s="716" t="s">
        <v>1672</v>
      </c>
      <c r="H1857" s="716" t="s">
        <v>1481</v>
      </c>
      <c r="I1857" s="716" t="s">
        <v>1484</v>
      </c>
      <c r="J1857" s="717">
        <v>1</v>
      </c>
      <c r="K1857" s="718">
        <v>2.88</v>
      </c>
      <c r="L1857" s="735">
        <v>21.63</v>
      </c>
      <c r="M1857" s="726">
        <f t="shared" si="56"/>
        <v>0.13314840499306518</v>
      </c>
      <c r="N1857" s="727">
        <f t="shared" si="57"/>
        <v>0.13314840499306518</v>
      </c>
      <c r="O1857" s="714" t="s">
        <v>1275</v>
      </c>
      <c r="R1857" s="714">
        <v>54.9</v>
      </c>
      <c r="S1857" s="714">
        <v>11950</v>
      </c>
    </row>
    <row r="1858" spans="1:19">
      <c r="A1858" s="714" t="s">
        <v>603</v>
      </c>
      <c r="B1858" s="714">
        <v>2010</v>
      </c>
      <c r="C1858" s="714" t="s">
        <v>1774</v>
      </c>
      <c r="E1858" s="715" t="s">
        <v>1487</v>
      </c>
      <c r="F1858" s="714" t="s">
        <v>705</v>
      </c>
      <c r="G1858" s="716" t="s">
        <v>1672</v>
      </c>
      <c r="H1858" s="716" t="s">
        <v>1481</v>
      </c>
      <c r="I1858" s="716" t="s">
        <v>1484</v>
      </c>
      <c r="J1858" s="717">
        <v>1</v>
      </c>
      <c r="K1858" s="718">
        <v>0.76</v>
      </c>
      <c r="L1858" s="735">
        <v>21.63</v>
      </c>
      <c r="M1858" s="726">
        <f t="shared" si="56"/>
        <v>3.5136384650947761E-2</v>
      </c>
      <c r="N1858" s="727">
        <f t="shared" si="57"/>
        <v>3.5136384650947761E-2</v>
      </c>
      <c r="O1858" s="714" t="s">
        <v>1275</v>
      </c>
      <c r="R1858" s="714">
        <v>54.9</v>
      </c>
      <c r="S1858" s="714">
        <v>11950</v>
      </c>
    </row>
    <row r="1859" spans="1:19">
      <c r="A1859" s="721" t="s">
        <v>616</v>
      </c>
      <c r="B1859" s="714">
        <v>2010</v>
      </c>
      <c r="C1859" s="714" t="s">
        <v>1774</v>
      </c>
      <c r="E1859" s="715" t="s">
        <v>1487</v>
      </c>
      <c r="F1859" s="714" t="s">
        <v>705</v>
      </c>
      <c r="G1859" s="716" t="s">
        <v>1672</v>
      </c>
      <c r="H1859" s="716" t="s">
        <v>1513</v>
      </c>
      <c r="I1859" s="716" t="s">
        <v>1484</v>
      </c>
      <c r="J1859" s="717">
        <v>1</v>
      </c>
      <c r="K1859" s="718">
        <v>0.39</v>
      </c>
      <c r="L1859" s="735">
        <v>21.63</v>
      </c>
      <c r="M1859" s="726">
        <f t="shared" si="56"/>
        <v>1.8030513176144247E-2</v>
      </c>
      <c r="N1859" s="727">
        <f t="shared" si="57"/>
        <v>1.8030513176144247E-2</v>
      </c>
      <c r="O1859" s="714" t="s">
        <v>1275</v>
      </c>
      <c r="R1859" s="714">
        <v>54.9</v>
      </c>
      <c r="S1859" s="714">
        <v>11950</v>
      </c>
    </row>
    <row r="1860" spans="1:19">
      <c r="A1860" s="721" t="s">
        <v>616</v>
      </c>
      <c r="B1860" s="714">
        <v>2010</v>
      </c>
      <c r="C1860" s="714" t="s">
        <v>1774</v>
      </c>
      <c r="E1860" s="715" t="s">
        <v>1544</v>
      </c>
      <c r="F1860" s="714" t="s">
        <v>705</v>
      </c>
      <c r="G1860" s="716" t="s">
        <v>1672</v>
      </c>
      <c r="H1860" s="716" t="s">
        <v>1513</v>
      </c>
      <c r="I1860" s="716" t="s">
        <v>1484</v>
      </c>
      <c r="J1860" s="717">
        <v>1</v>
      </c>
      <c r="K1860" s="718">
        <v>0.27</v>
      </c>
      <c r="L1860" s="735">
        <v>21.63</v>
      </c>
      <c r="M1860" s="726">
        <f t="shared" ref="M1860:M1881" si="58">+K1860/L1860</f>
        <v>1.2482662968099863E-2</v>
      </c>
      <c r="N1860" s="727">
        <f t="shared" ref="N1860:N1881" si="59">+M1860/J1860</f>
        <v>1.2482662968099863E-2</v>
      </c>
      <c r="O1860" s="714" t="s">
        <v>1275</v>
      </c>
      <c r="R1860" s="714">
        <v>54.9</v>
      </c>
      <c r="S1860" s="714">
        <v>11950</v>
      </c>
    </row>
    <row r="1861" spans="1:19">
      <c r="A1861" s="721" t="s">
        <v>616</v>
      </c>
      <c r="B1861" s="714">
        <v>2010</v>
      </c>
      <c r="C1861" s="714" t="s">
        <v>1774</v>
      </c>
      <c r="E1861" s="715" t="s">
        <v>1486</v>
      </c>
      <c r="F1861" s="714" t="s">
        <v>705</v>
      </c>
      <c r="G1861" s="716" t="s">
        <v>1672</v>
      </c>
      <c r="H1861" s="716" t="s">
        <v>1513</v>
      </c>
      <c r="I1861" s="716" t="s">
        <v>1484</v>
      </c>
      <c r="J1861" s="717">
        <v>1</v>
      </c>
      <c r="K1861" s="718">
        <v>0.48</v>
      </c>
      <c r="L1861" s="735">
        <v>21.63</v>
      </c>
      <c r="M1861" s="726">
        <f t="shared" si="58"/>
        <v>2.2191400832177532E-2</v>
      </c>
      <c r="N1861" s="727">
        <f t="shared" si="59"/>
        <v>2.2191400832177532E-2</v>
      </c>
      <c r="O1861" s="714" t="s">
        <v>1275</v>
      </c>
      <c r="R1861" s="714">
        <v>54.9</v>
      </c>
      <c r="S1861" s="714">
        <v>11950</v>
      </c>
    </row>
    <row r="1862" spans="1:19">
      <c r="A1862" s="714" t="s">
        <v>557</v>
      </c>
      <c r="B1862" s="714">
        <v>2010</v>
      </c>
      <c r="C1862" s="714" t="s">
        <v>1774</v>
      </c>
      <c r="D1862" s="715" t="s">
        <v>1793</v>
      </c>
      <c r="E1862" s="715" t="s">
        <v>1526</v>
      </c>
      <c r="F1862" s="714" t="s">
        <v>705</v>
      </c>
      <c r="G1862" s="716" t="s">
        <v>1672</v>
      </c>
      <c r="H1862" s="716" t="s">
        <v>1598</v>
      </c>
      <c r="I1862" s="716" t="s">
        <v>1484</v>
      </c>
      <c r="J1862" s="717">
        <v>1</v>
      </c>
      <c r="K1862" s="718">
        <v>0.16</v>
      </c>
      <c r="L1862" s="735">
        <v>21.63</v>
      </c>
      <c r="M1862" s="726">
        <f t="shared" si="58"/>
        <v>7.3971336107258442E-3</v>
      </c>
      <c r="N1862" s="727">
        <f t="shared" si="59"/>
        <v>7.3971336107258442E-3</v>
      </c>
      <c r="O1862" s="714" t="s">
        <v>1275</v>
      </c>
      <c r="R1862" s="714">
        <v>54.9</v>
      </c>
      <c r="S1862" s="714">
        <v>11950</v>
      </c>
    </row>
    <row r="1863" spans="1:19">
      <c r="A1863" s="714" t="s">
        <v>557</v>
      </c>
      <c r="B1863" s="714">
        <v>2010</v>
      </c>
      <c r="C1863" s="714" t="s">
        <v>1774</v>
      </c>
      <c r="D1863" s="715" t="s">
        <v>556</v>
      </c>
      <c r="E1863" s="715" t="s">
        <v>559</v>
      </c>
      <c r="F1863" s="714" t="s">
        <v>705</v>
      </c>
      <c r="G1863" s="716" t="s">
        <v>1672</v>
      </c>
      <c r="H1863" s="716" t="s">
        <v>1598</v>
      </c>
      <c r="I1863" s="716" t="s">
        <v>1484</v>
      </c>
      <c r="J1863" s="717">
        <v>1</v>
      </c>
      <c r="K1863" s="718">
        <v>0.38</v>
      </c>
      <c r="L1863" s="735">
        <v>21.63</v>
      </c>
      <c r="M1863" s="726">
        <f t="shared" si="58"/>
        <v>1.756819232547388E-2</v>
      </c>
      <c r="N1863" s="727">
        <f t="shared" si="59"/>
        <v>1.756819232547388E-2</v>
      </c>
      <c r="O1863" s="714" t="s">
        <v>1275</v>
      </c>
      <c r="R1863" s="714">
        <v>54.9</v>
      </c>
      <c r="S1863" s="714">
        <v>11950</v>
      </c>
    </row>
    <row r="1864" spans="1:19">
      <c r="A1864" s="714" t="s">
        <v>557</v>
      </c>
      <c r="B1864" s="714">
        <v>2010</v>
      </c>
      <c r="C1864" s="714" t="s">
        <v>1774</v>
      </c>
      <c r="D1864" s="715" t="s">
        <v>1794</v>
      </c>
      <c r="E1864" s="715" t="s">
        <v>1783</v>
      </c>
      <c r="F1864" s="714" t="s">
        <v>705</v>
      </c>
      <c r="G1864" s="716" t="s">
        <v>1672</v>
      </c>
      <c r="H1864" s="716" t="s">
        <v>1598</v>
      </c>
      <c r="I1864" s="716" t="s">
        <v>1484</v>
      </c>
      <c r="J1864" s="717">
        <v>1</v>
      </c>
      <c r="K1864" s="718">
        <v>0.215</v>
      </c>
      <c r="L1864" s="735">
        <v>21.63</v>
      </c>
      <c r="M1864" s="726">
        <f t="shared" si="58"/>
        <v>9.9398982894128522E-3</v>
      </c>
      <c r="N1864" s="727">
        <f t="shared" si="59"/>
        <v>9.9398982894128522E-3</v>
      </c>
      <c r="O1864" s="714" t="s">
        <v>1275</v>
      </c>
      <c r="R1864" s="714">
        <v>54.9</v>
      </c>
      <c r="S1864" s="714">
        <v>11950</v>
      </c>
    </row>
    <row r="1865" spans="1:19">
      <c r="A1865" s="714" t="s">
        <v>557</v>
      </c>
      <c r="B1865" s="714">
        <v>2010</v>
      </c>
      <c r="C1865" s="714" t="s">
        <v>1774</v>
      </c>
      <c r="D1865" s="715" t="s">
        <v>1795</v>
      </c>
      <c r="E1865" s="715" t="s">
        <v>333</v>
      </c>
      <c r="F1865" s="714" t="s">
        <v>705</v>
      </c>
      <c r="G1865" s="716" t="s">
        <v>1672</v>
      </c>
      <c r="H1865" s="716" t="s">
        <v>1598</v>
      </c>
      <c r="I1865" s="716" t="s">
        <v>402</v>
      </c>
      <c r="J1865" s="717">
        <v>1</v>
      </c>
      <c r="K1865" s="718">
        <v>0.3</v>
      </c>
      <c r="L1865" s="735">
        <v>21.63</v>
      </c>
      <c r="M1865" s="726">
        <f t="shared" si="58"/>
        <v>1.3869625520110958E-2</v>
      </c>
      <c r="N1865" s="727">
        <f t="shared" si="59"/>
        <v>1.3869625520110958E-2</v>
      </c>
      <c r="O1865" s="714" t="s">
        <v>1275</v>
      </c>
      <c r="R1865" s="714">
        <v>54.9</v>
      </c>
      <c r="S1865" s="714">
        <v>11950</v>
      </c>
    </row>
    <row r="1866" spans="1:19">
      <c r="A1866" s="714" t="s">
        <v>1796</v>
      </c>
      <c r="B1866" s="714">
        <v>2010</v>
      </c>
      <c r="C1866" s="714" t="s">
        <v>1774</v>
      </c>
      <c r="D1866" s="715" t="s">
        <v>1796</v>
      </c>
      <c r="E1866" s="715" t="s">
        <v>1487</v>
      </c>
      <c r="F1866" s="714" t="s">
        <v>705</v>
      </c>
      <c r="G1866" s="716" t="s">
        <v>1672</v>
      </c>
      <c r="H1866" s="716" t="s">
        <v>1797</v>
      </c>
      <c r="I1866" s="716" t="s">
        <v>1484</v>
      </c>
      <c r="J1866" s="717">
        <v>1</v>
      </c>
      <c r="K1866" s="718">
        <v>0.53</v>
      </c>
      <c r="L1866" s="735">
        <v>21.63</v>
      </c>
      <c r="M1866" s="726">
        <f t="shared" si="58"/>
        <v>2.4503005085529359E-2</v>
      </c>
      <c r="N1866" s="727">
        <f t="shared" si="59"/>
        <v>2.4503005085529359E-2</v>
      </c>
      <c r="O1866" s="714" t="s">
        <v>1275</v>
      </c>
      <c r="R1866" s="714">
        <v>54.9</v>
      </c>
      <c r="S1866" s="714">
        <v>11950</v>
      </c>
    </row>
    <row r="1867" spans="1:19">
      <c r="A1867" s="714" t="s">
        <v>1796</v>
      </c>
      <c r="B1867" s="714">
        <v>2010</v>
      </c>
      <c r="C1867" s="714" t="s">
        <v>1774</v>
      </c>
      <c r="D1867" s="715" t="s">
        <v>1796</v>
      </c>
      <c r="E1867" s="715" t="s">
        <v>1783</v>
      </c>
      <c r="F1867" s="714" t="s">
        <v>705</v>
      </c>
      <c r="G1867" s="716" t="s">
        <v>1672</v>
      </c>
      <c r="H1867" s="716" t="s">
        <v>1797</v>
      </c>
      <c r="I1867" s="716" t="s">
        <v>1484</v>
      </c>
      <c r="J1867" s="717">
        <v>1</v>
      </c>
      <c r="K1867" s="718">
        <v>0.33</v>
      </c>
      <c r="L1867" s="735">
        <v>21.63</v>
      </c>
      <c r="M1867" s="726">
        <f t="shared" si="58"/>
        <v>1.5256588072122055E-2</v>
      </c>
      <c r="N1867" s="727">
        <f t="shared" si="59"/>
        <v>1.5256588072122055E-2</v>
      </c>
      <c r="O1867" s="714" t="s">
        <v>1275</v>
      </c>
      <c r="R1867" s="714">
        <v>54.9</v>
      </c>
      <c r="S1867" s="714">
        <v>11950</v>
      </c>
    </row>
    <row r="1868" spans="1:19">
      <c r="A1868" s="714" t="s">
        <v>551</v>
      </c>
      <c r="B1868" s="714">
        <v>2010</v>
      </c>
      <c r="C1868" s="714" t="s">
        <v>1774</v>
      </c>
      <c r="D1868" s="715" t="s">
        <v>1798</v>
      </c>
      <c r="E1868" s="715" t="s">
        <v>1526</v>
      </c>
      <c r="F1868" s="714" t="s">
        <v>705</v>
      </c>
      <c r="G1868" s="716" t="s">
        <v>1672</v>
      </c>
      <c r="H1868" s="716" t="s">
        <v>1630</v>
      </c>
      <c r="I1868" s="716" t="s">
        <v>1484</v>
      </c>
      <c r="J1868" s="717">
        <v>1</v>
      </c>
      <c r="K1868" s="718">
        <v>0.32</v>
      </c>
      <c r="L1868" s="735">
        <v>21.63</v>
      </c>
      <c r="M1868" s="726">
        <f t="shared" si="58"/>
        <v>1.4794267221451688E-2</v>
      </c>
      <c r="N1868" s="727">
        <f t="shared" si="59"/>
        <v>1.4794267221451688E-2</v>
      </c>
      <c r="O1868" s="714" t="s">
        <v>1275</v>
      </c>
      <c r="P1868" s="721" t="s">
        <v>1599</v>
      </c>
      <c r="R1868" s="714">
        <v>54.9</v>
      </c>
      <c r="S1868" s="714">
        <v>11950</v>
      </c>
    </row>
    <row r="1869" spans="1:19">
      <c r="A1869" s="714" t="s">
        <v>551</v>
      </c>
      <c r="B1869" s="714">
        <v>2010</v>
      </c>
      <c r="C1869" s="714" t="s">
        <v>1774</v>
      </c>
      <c r="D1869" s="715" t="s">
        <v>1799</v>
      </c>
      <c r="E1869" s="715" t="s">
        <v>1800</v>
      </c>
      <c r="F1869" s="714" t="s">
        <v>705</v>
      </c>
      <c r="G1869" s="716" t="s">
        <v>1672</v>
      </c>
      <c r="H1869" s="716" t="s">
        <v>1630</v>
      </c>
      <c r="I1869" s="716" t="s">
        <v>1484</v>
      </c>
      <c r="J1869" s="717">
        <v>1</v>
      </c>
      <c r="K1869" s="718">
        <v>0.23</v>
      </c>
      <c r="L1869" s="735">
        <v>21.63</v>
      </c>
      <c r="M1869" s="726">
        <f t="shared" si="58"/>
        <v>1.0633379565418401E-2</v>
      </c>
      <c r="N1869" s="727">
        <f t="shared" si="59"/>
        <v>1.0633379565418401E-2</v>
      </c>
      <c r="O1869" s="714" t="s">
        <v>1275</v>
      </c>
      <c r="P1869" s="721" t="s">
        <v>1599</v>
      </c>
      <c r="R1869" s="714">
        <v>54.9</v>
      </c>
      <c r="S1869" s="714">
        <v>11950</v>
      </c>
    </row>
    <row r="1870" spans="1:19">
      <c r="A1870" s="714" t="s">
        <v>551</v>
      </c>
      <c r="B1870" s="714">
        <v>2010</v>
      </c>
      <c r="C1870" s="714" t="s">
        <v>1774</v>
      </c>
      <c r="D1870" s="715" t="s">
        <v>1632</v>
      </c>
      <c r="E1870" s="715" t="s">
        <v>721</v>
      </c>
      <c r="F1870" s="714" t="s">
        <v>705</v>
      </c>
      <c r="G1870" s="716" t="s">
        <v>1672</v>
      </c>
      <c r="H1870" s="716" t="s">
        <v>1630</v>
      </c>
      <c r="I1870" s="716" t="s">
        <v>1484</v>
      </c>
      <c r="J1870" s="717">
        <v>1</v>
      </c>
      <c r="K1870" s="718">
        <v>0.55000000000000004</v>
      </c>
      <c r="L1870" s="735">
        <v>21.63</v>
      </c>
      <c r="M1870" s="726">
        <f t="shared" si="58"/>
        <v>2.5427646786870092E-2</v>
      </c>
      <c r="N1870" s="727">
        <f t="shared" si="59"/>
        <v>2.5427646786870092E-2</v>
      </c>
      <c r="O1870" s="714" t="s">
        <v>1275</v>
      </c>
      <c r="P1870" s="721" t="s">
        <v>1599</v>
      </c>
      <c r="R1870" s="714">
        <v>54.9</v>
      </c>
      <c r="S1870" s="714">
        <v>11950</v>
      </c>
    </row>
    <row r="1871" spans="1:19">
      <c r="A1871" s="714" t="s">
        <v>551</v>
      </c>
      <c r="B1871" s="714">
        <v>2010</v>
      </c>
      <c r="C1871" s="714" t="s">
        <v>1774</v>
      </c>
      <c r="D1871" s="715" t="s">
        <v>1632</v>
      </c>
      <c r="E1871" s="715" t="s">
        <v>721</v>
      </c>
      <c r="F1871" s="714" t="s">
        <v>705</v>
      </c>
      <c r="G1871" s="716" t="s">
        <v>1672</v>
      </c>
      <c r="H1871" s="716" t="s">
        <v>1481</v>
      </c>
      <c r="I1871" s="716" t="s">
        <v>1484</v>
      </c>
      <c r="J1871" s="717">
        <v>1</v>
      </c>
      <c r="K1871" s="718">
        <v>0.34</v>
      </c>
      <c r="L1871" s="735">
        <v>21.63</v>
      </c>
      <c r="M1871" s="726">
        <f t="shared" si="58"/>
        <v>1.5718908922792419E-2</v>
      </c>
      <c r="N1871" s="727">
        <f t="shared" si="59"/>
        <v>1.5718908922792419E-2</v>
      </c>
      <c r="O1871" s="714" t="s">
        <v>1275</v>
      </c>
      <c r="P1871" s="721" t="s">
        <v>1599</v>
      </c>
      <c r="R1871" s="714">
        <v>54.9</v>
      </c>
      <c r="S1871" s="714">
        <v>11950</v>
      </c>
    </row>
    <row r="1872" spans="1:19">
      <c r="A1872" s="714" t="s">
        <v>551</v>
      </c>
      <c r="B1872" s="714">
        <v>2010</v>
      </c>
      <c r="C1872" s="714" t="s">
        <v>1774</v>
      </c>
      <c r="D1872" s="715" t="s">
        <v>1637</v>
      </c>
      <c r="E1872" s="715" t="s">
        <v>1801</v>
      </c>
      <c r="F1872" s="714" t="s">
        <v>705</v>
      </c>
      <c r="G1872" s="716" t="s">
        <v>1672</v>
      </c>
      <c r="H1872" s="716" t="s">
        <v>1481</v>
      </c>
      <c r="I1872" s="716" t="s">
        <v>1484</v>
      </c>
      <c r="J1872" s="717">
        <v>1</v>
      </c>
      <c r="K1872" s="718">
        <v>0.44</v>
      </c>
      <c r="L1872" s="735">
        <v>21.63</v>
      </c>
      <c r="M1872" s="726">
        <f t="shared" si="58"/>
        <v>2.034211742949607E-2</v>
      </c>
      <c r="N1872" s="727">
        <f t="shared" si="59"/>
        <v>2.034211742949607E-2</v>
      </c>
      <c r="O1872" s="714" t="s">
        <v>1275</v>
      </c>
      <c r="P1872" s="721" t="s">
        <v>1599</v>
      </c>
      <c r="R1872" s="714">
        <v>54.9</v>
      </c>
      <c r="S1872" s="714">
        <v>11950</v>
      </c>
    </row>
    <row r="1873" spans="1:19">
      <c r="A1873" s="714" t="s">
        <v>551</v>
      </c>
      <c r="B1873" s="714">
        <v>2010</v>
      </c>
      <c r="C1873" s="714" t="s">
        <v>1774</v>
      </c>
      <c r="D1873" s="715" t="s">
        <v>1802</v>
      </c>
      <c r="E1873" s="715" t="s">
        <v>732</v>
      </c>
      <c r="F1873" s="714" t="s">
        <v>705</v>
      </c>
      <c r="G1873" s="716" t="s">
        <v>1672</v>
      </c>
      <c r="H1873" s="716" t="s">
        <v>1481</v>
      </c>
      <c r="I1873" s="716" t="s">
        <v>1484</v>
      </c>
      <c r="J1873" s="717">
        <v>1</v>
      </c>
      <c r="K1873" s="718">
        <v>0.31</v>
      </c>
      <c r="L1873" s="735">
        <v>21.63</v>
      </c>
      <c r="M1873" s="726">
        <f t="shared" si="58"/>
        <v>1.4331946370781322E-2</v>
      </c>
      <c r="N1873" s="727">
        <f t="shared" si="59"/>
        <v>1.4331946370781322E-2</v>
      </c>
      <c r="O1873" s="714" t="s">
        <v>1275</v>
      </c>
      <c r="P1873" s="721" t="s">
        <v>1599</v>
      </c>
      <c r="R1873" s="714">
        <v>54.9</v>
      </c>
      <c r="S1873" s="714">
        <v>11950</v>
      </c>
    </row>
    <row r="1874" spans="1:19">
      <c r="A1874" s="714" t="s">
        <v>1733</v>
      </c>
      <c r="B1874" s="714">
        <v>2010</v>
      </c>
      <c r="C1874" s="714" t="s">
        <v>1774</v>
      </c>
      <c r="D1874" s="715" t="s">
        <v>1733</v>
      </c>
      <c r="E1874" s="715" t="s">
        <v>1500</v>
      </c>
      <c r="F1874" s="714" t="s">
        <v>705</v>
      </c>
      <c r="G1874" s="716" t="s">
        <v>1672</v>
      </c>
      <c r="H1874" s="716" t="s">
        <v>1692</v>
      </c>
      <c r="I1874" s="716" t="s">
        <v>1484</v>
      </c>
      <c r="J1874" s="717">
        <v>1</v>
      </c>
      <c r="K1874" s="718">
        <v>0.26</v>
      </c>
      <c r="L1874" s="735">
        <v>21.63</v>
      </c>
      <c r="M1874" s="726">
        <f t="shared" si="58"/>
        <v>1.2020342117429497E-2</v>
      </c>
      <c r="N1874" s="727">
        <f t="shared" si="59"/>
        <v>1.2020342117429497E-2</v>
      </c>
      <c r="O1874" s="714" t="s">
        <v>1275</v>
      </c>
      <c r="R1874" s="714">
        <v>54.9</v>
      </c>
      <c r="S1874" s="714">
        <v>11950</v>
      </c>
    </row>
    <row r="1875" spans="1:19">
      <c r="A1875" s="714" t="s">
        <v>1733</v>
      </c>
      <c r="B1875" s="714">
        <v>2010</v>
      </c>
      <c r="C1875" s="714" t="s">
        <v>1774</v>
      </c>
      <c r="D1875" s="715" t="s">
        <v>1803</v>
      </c>
      <c r="E1875" s="715" t="s">
        <v>303</v>
      </c>
      <c r="F1875" s="714" t="s">
        <v>705</v>
      </c>
      <c r="G1875" s="716" t="s">
        <v>1672</v>
      </c>
      <c r="H1875" s="716" t="s">
        <v>1692</v>
      </c>
      <c r="I1875" s="716" t="s">
        <v>402</v>
      </c>
      <c r="J1875" s="717">
        <v>1</v>
      </c>
      <c r="K1875" s="718">
        <v>0.39</v>
      </c>
      <c r="L1875" s="735">
        <v>21.63</v>
      </c>
      <c r="M1875" s="726">
        <f t="shared" si="58"/>
        <v>1.8030513176144247E-2</v>
      </c>
      <c r="N1875" s="727">
        <f t="shared" si="59"/>
        <v>1.8030513176144247E-2</v>
      </c>
      <c r="O1875" s="714" t="s">
        <v>1275</v>
      </c>
      <c r="R1875" s="714">
        <v>54.9</v>
      </c>
      <c r="S1875" s="714">
        <v>11950</v>
      </c>
    </row>
    <row r="1876" spans="1:19">
      <c r="A1876" s="714" t="s">
        <v>1733</v>
      </c>
      <c r="B1876" s="714">
        <v>2010</v>
      </c>
      <c r="C1876" s="714" t="s">
        <v>1774</v>
      </c>
      <c r="D1876" s="715" t="s">
        <v>1733</v>
      </c>
      <c r="E1876" s="715" t="s">
        <v>1497</v>
      </c>
      <c r="F1876" s="714" t="s">
        <v>705</v>
      </c>
      <c r="G1876" s="716" t="s">
        <v>1672</v>
      </c>
      <c r="H1876" s="716" t="s">
        <v>1692</v>
      </c>
      <c r="I1876" s="716" t="s">
        <v>1484</v>
      </c>
      <c r="J1876" s="717">
        <v>1</v>
      </c>
      <c r="K1876" s="718">
        <v>0.33</v>
      </c>
      <c r="L1876" s="735">
        <v>21.63</v>
      </c>
      <c r="M1876" s="726">
        <f t="shared" si="58"/>
        <v>1.5256588072122055E-2</v>
      </c>
      <c r="N1876" s="727">
        <f t="shared" si="59"/>
        <v>1.5256588072122055E-2</v>
      </c>
      <c r="O1876" s="714" t="s">
        <v>1275</v>
      </c>
      <c r="R1876" s="714">
        <v>54.9</v>
      </c>
      <c r="S1876" s="714">
        <v>11950</v>
      </c>
    </row>
    <row r="1877" spans="1:19">
      <c r="A1877" s="714" t="s">
        <v>1733</v>
      </c>
      <c r="B1877" s="714">
        <v>2010</v>
      </c>
      <c r="C1877" s="714" t="s">
        <v>1774</v>
      </c>
      <c r="D1877" s="715" t="s">
        <v>1733</v>
      </c>
      <c r="E1877" s="715" t="s">
        <v>1544</v>
      </c>
      <c r="F1877" s="714" t="s">
        <v>705</v>
      </c>
      <c r="G1877" s="716" t="s">
        <v>1672</v>
      </c>
      <c r="H1877" s="716" t="s">
        <v>1692</v>
      </c>
      <c r="I1877" s="716" t="s">
        <v>1484</v>
      </c>
      <c r="J1877" s="717">
        <v>1</v>
      </c>
      <c r="K1877" s="718">
        <v>0.28000000000000003</v>
      </c>
      <c r="L1877" s="735">
        <v>21.63</v>
      </c>
      <c r="M1877" s="726">
        <f t="shared" si="58"/>
        <v>1.2944983818770229E-2</v>
      </c>
      <c r="N1877" s="727">
        <f t="shared" si="59"/>
        <v>1.2944983818770229E-2</v>
      </c>
      <c r="O1877" s="714" t="s">
        <v>1275</v>
      </c>
      <c r="R1877" s="714">
        <v>54.9</v>
      </c>
      <c r="S1877" s="714">
        <v>11950</v>
      </c>
    </row>
    <row r="1878" spans="1:19">
      <c r="A1878" s="714" t="s">
        <v>533</v>
      </c>
      <c r="B1878" s="714">
        <v>2010</v>
      </c>
      <c r="C1878" s="714" t="s">
        <v>1774</v>
      </c>
      <c r="E1878" s="715" t="s">
        <v>1539</v>
      </c>
      <c r="F1878" s="714" t="s">
        <v>705</v>
      </c>
      <c r="G1878" s="716" t="s">
        <v>1672</v>
      </c>
      <c r="H1878" s="716" t="s">
        <v>1584</v>
      </c>
      <c r="I1878" s="716" t="s">
        <v>1484</v>
      </c>
      <c r="J1878" s="717">
        <v>1</v>
      </c>
      <c r="K1878" s="718">
        <v>0.37</v>
      </c>
      <c r="L1878" s="735">
        <v>21.63</v>
      </c>
      <c r="M1878" s="726">
        <f t="shared" si="58"/>
        <v>1.7105871474803514E-2</v>
      </c>
      <c r="N1878" s="727">
        <f t="shared" si="59"/>
        <v>1.7105871474803514E-2</v>
      </c>
      <c r="O1878" s="714" t="s">
        <v>1275</v>
      </c>
      <c r="P1878" s="721" t="s">
        <v>1642</v>
      </c>
      <c r="R1878" s="714">
        <v>54.9</v>
      </c>
      <c r="S1878" s="714">
        <v>11950</v>
      </c>
    </row>
    <row r="1879" spans="1:19">
      <c r="A1879" s="714" t="s">
        <v>533</v>
      </c>
      <c r="B1879" s="714">
        <v>2010</v>
      </c>
      <c r="C1879" s="714" t="s">
        <v>1774</v>
      </c>
      <c r="E1879" s="715" t="s">
        <v>1629</v>
      </c>
      <c r="F1879" s="714" t="s">
        <v>705</v>
      </c>
      <c r="G1879" s="716" t="s">
        <v>1672</v>
      </c>
      <c r="H1879" s="716" t="s">
        <v>1584</v>
      </c>
      <c r="I1879" s="716" t="s">
        <v>1484</v>
      </c>
      <c r="J1879" s="717">
        <v>1</v>
      </c>
      <c r="K1879" s="718">
        <v>0.45</v>
      </c>
      <c r="L1879" s="735">
        <v>21.63</v>
      </c>
      <c r="M1879" s="726">
        <f t="shared" si="58"/>
        <v>2.0804438280166437E-2</v>
      </c>
      <c r="N1879" s="727">
        <f t="shared" si="59"/>
        <v>2.0804438280166437E-2</v>
      </c>
      <c r="O1879" s="714" t="s">
        <v>1275</v>
      </c>
      <c r="P1879" s="721" t="s">
        <v>1642</v>
      </c>
      <c r="R1879" s="714">
        <v>54.9</v>
      </c>
      <c r="S1879" s="714">
        <v>11950</v>
      </c>
    </row>
    <row r="1880" spans="1:19">
      <c r="A1880" s="714" t="s">
        <v>533</v>
      </c>
      <c r="B1880" s="714">
        <v>2010</v>
      </c>
      <c r="C1880" s="714" t="s">
        <v>1774</v>
      </c>
      <c r="E1880" s="715" t="s">
        <v>1782</v>
      </c>
      <c r="F1880" s="714" t="s">
        <v>705</v>
      </c>
      <c r="G1880" s="716" t="s">
        <v>1672</v>
      </c>
      <c r="H1880" s="716" t="s">
        <v>1584</v>
      </c>
      <c r="I1880" s="716" t="s">
        <v>1484</v>
      </c>
      <c r="J1880" s="717">
        <v>1</v>
      </c>
      <c r="K1880" s="718">
        <v>0.44</v>
      </c>
      <c r="L1880" s="735">
        <v>21.63</v>
      </c>
      <c r="M1880" s="726">
        <f t="shared" si="58"/>
        <v>2.034211742949607E-2</v>
      </c>
      <c r="N1880" s="727">
        <f t="shared" si="59"/>
        <v>2.034211742949607E-2</v>
      </c>
      <c r="O1880" s="714" t="s">
        <v>1275</v>
      </c>
      <c r="P1880" s="721" t="s">
        <v>1642</v>
      </c>
      <c r="R1880" s="714">
        <v>54.9</v>
      </c>
      <c r="S1880" s="714">
        <v>11950</v>
      </c>
    </row>
    <row r="1881" spans="1:19">
      <c r="A1881" s="714" t="s">
        <v>533</v>
      </c>
      <c r="B1881" s="714">
        <v>2010</v>
      </c>
      <c r="C1881" s="714" t="s">
        <v>1774</v>
      </c>
      <c r="E1881" s="715" t="s">
        <v>1544</v>
      </c>
      <c r="F1881" s="714" t="s">
        <v>705</v>
      </c>
      <c r="G1881" s="716" t="s">
        <v>1672</v>
      </c>
      <c r="H1881" s="716" t="s">
        <v>1584</v>
      </c>
      <c r="I1881" s="716" t="s">
        <v>1484</v>
      </c>
      <c r="J1881" s="717">
        <v>1</v>
      </c>
      <c r="K1881" s="718">
        <v>0.37</v>
      </c>
      <c r="L1881" s="735">
        <v>21.63</v>
      </c>
      <c r="M1881" s="726">
        <f t="shared" si="58"/>
        <v>1.7105871474803514E-2</v>
      </c>
      <c r="N1881" s="727">
        <f t="shared" si="59"/>
        <v>1.7105871474803514E-2</v>
      </c>
      <c r="O1881" s="714" t="s">
        <v>1275</v>
      </c>
      <c r="P1881" s="721" t="s">
        <v>1642</v>
      </c>
      <c r="R1881" s="714">
        <v>54.9</v>
      </c>
      <c r="S1881" s="714">
        <v>11950</v>
      </c>
    </row>
  </sheetData>
  <autoFilter ref="A2:S1881"/>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dimension ref="A1:V1692"/>
  <sheetViews>
    <sheetView zoomScaleNormal="100" workbookViewId="0">
      <pane ySplit="2" topLeftCell="A1669" activePane="bottomLeft" state="frozen"/>
      <selection activeCell="G27" sqref="G27"/>
      <selection pane="bottomLeft" activeCell="G27" sqref="G27"/>
    </sheetView>
  </sheetViews>
  <sheetFormatPr baseColWidth="10" defaultColWidth="11.42578125" defaultRowHeight="12.75"/>
  <cols>
    <col min="1" max="1" width="30.140625" style="714" customWidth="1"/>
    <col min="2" max="2" width="8.5703125" style="714" customWidth="1"/>
    <col min="3" max="3" width="19.28515625" style="714" customWidth="1"/>
    <col min="4" max="4" width="23.42578125" style="715" customWidth="1"/>
    <col min="5" max="5" width="18.5703125" style="715" customWidth="1"/>
    <col min="6" max="6" width="21.85546875" style="714" customWidth="1"/>
    <col min="7" max="7" width="16.140625" style="716" customWidth="1"/>
    <col min="8" max="8" width="14.42578125" style="716" customWidth="1"/>
    <col min="9" max="9" width="14.42578125" style="715" customWidth="1"/>
    <col min="10" max="10" width="8.5703125" style="717" customWidth="1"/>
    <col min="11" max="11" width="13.7109375" style="718" bestFit="1" customWidth="1"/>
    <col min="12" max="13" width="7.7109375" style="718" customWidth="1"/>
    <col min="14" max="14" width="12.28515625" style="719" bestFit="1" customWidth="1"/>
    <col min="15" max="17" width="12" style="719" customWidth="1"/>
    <col min="18" max="18" width="12.140625" style="714" customWidth="1"/>
    <col min="19" max="19" width="26" style="714" customWidth="1"/>
    <col min="20" max="20" width="6.42578125" style="714" bestFit="1" customWidth="1"/>
    <col min="21" max="21" width="6.7109375" style="714" customWidth="1"/>
    <col min="22" max="22" width="17.7109375" style="714" customWidth="1"/>
    <col min="23" max="16384" width="11.42578125" style="714"/>
  </cols>
  <sheetData>
    <row r="1" spans="1:22">
      <c r="A1" s="714" t="s">
        <v>1464</v>
      </c>
    </row>
    <row r="2" spans="1:22" ht="38.25">
      <c r="A2" s="714" t="s">
        <v>1465</v>
      </c>
      <c r="B2" s="714" t="s">
        <v>1466</v>
      </c>
      <c r="C2" s="714" t="s">
        <v>1467</v>
      </c>
      <c r="D2" s="715" t="s">
        <v>402</v>
      </c>
      <c r="E2" s="715" t="s">
        <v>703</v>
      </c>
      <c r="F2" s="714" t="s">
        <v>705</v>
      </c>
      <c r="G2" s="716" t="s">
        <v>1468</v>
      </c>
      <c r="H2" s="716" t="s">
        <v>1469</v>
      </c>
      <c r="I2" s="715" t="s">
        <v>1470</v>
      </c>
      <c r="J2" s="717" t="s">
        <v>1327</v>
      </c>
      <c r="K2" s="718" t="s">
        <v>1471</v>
      </c>
      <c r="L2" s="718" t="s">
        <v>1472</v>
      </c>
      <c r="M2" s="718" t="s">
        <v>1804</v>
      </c>
      <c r="N2" s="719" t="s">
        <v>1473</v>
      </c>
      <c r="O2" s="720" t="s">
        <v>1474</v>
      </c>
      <c r="P2" s="720" t="s">
        <v>1805</v>
      </c>
      <c r="Q2" s="720" t="s">
        <v>1806</v>
      </c>
      <c r="R2" s="714" t="s">
        <v>1162</v>
      </c>
      <c r="S2" s="714" t="s">
        <v>1475</v>
      </c>
      <c r="T2" s="720" t="s">
        <v>1476</v>
      </c>
      <c r="U2" s="720" t="s">
        <v>1477</v>
      </c>
      <c r="V2" s="720" t="s">
        <v>1478</v>
      </c>
    </row>
    <row r="3" spans="1:22">
      <c r="A3" s="721" t="s">
        <v>1479</v>
      </c>
      <c r="B3" s="714">
        <v>2008</v>
      </c>
      <c r="C3" s="714" t="s">
        <v>1743</v>
      </c>
      <c r="E3" s="715" t="s">
        <v>1485</v>
      </c>
      <c r="F3" s="714" t="s">
        <v>705</v>
      </c>
      <c r="G3" s="716" t="s">
        <v>1672</v>
      </c>
      <c r="H3" s="716" t="s">
        <v>1481</v>
      </c>
      <c r="I3" s="716" t="s">
        <v>1484</v>
      </c>
      <c r="J3" s="717">
        <v>1</v>
      </c>
      <c r="K3" s="736">
        <v>0.06</v>
      </c>
      <c r="L3" s="736">
        <v>1</v>
      </c>
      <c r="M3" s="736">
        <v>100</v>
      </c>
      <c r="N3" s="719">
        <f t="shared" ref="N3:N66" si="0">+K3/L3</f>
        <v>0.06</v>
      </c>
      <c r="O3" s="737">
        <f t="shared" ref="O3:O66" si="1">+N3/J3/M3*100</f>
        <v>0.06</v>
      </c>
      <c r="P3" s="738">
        <v>0</v>
      </c>
      <c r="Q3" s="737">
        <f>+O3/(1+P3)</f>
        <v>0.06</v>
      </c>
      <c r="R3" s="714" t="s">
        <v>1275</v>
      </c>
      <c r="S3" s="721" t="s">
        <v>1482</v>
      </c>
      <c r="U3" s="714">
        <v>54.9</v>
      </c>
      <c r="V3" s="714">
        <v>11780</v>
      </c>
    </row>
    <row r="4" spans="1:22">
      <c r="A4" s="721" t="s">
        <v>1479</v>
      </c>
      <c r="B4" s="714">
        <v>2009</v>
      </c>
      <c r="C4" s="714" t="s">
        <v>1774</v>
      </c>
      <c r="E4" s="715" t="s">
        <v>1791</v>
      </c>
      <c r="F4" s="714" t="s">
        <v>705</v>
      </c>
      <c r="G4" s="716" t="s">
        <v>1672</v>
      </c>
      <c r="H4" s="716" t="s">
        <v>1481</v>
      </c>
      <c r="I4" s="716" t="s">
        <v>1484</v>
      </c>
      <c r="J4" s="717">
        <v>1</v>
      </c>
      <c r="K4" s="736">
        <v>0.15</v>
      </c>
      <c r="L4" s="736">
        <v>20.420000000000002</v>
      </c>
      <c r="M4" s="736">
        <v>102.4</v>
      </c>
      <c r="N4" s="719">
        <f t="shared" si="0"/>
        <v>7.3457394711067573E-3</v>
      </c>
      <c r="O4" s="737">
        <f t="shared" si="1"/>
        <v>7.1735737022526926E-3</v>
      </c>
      <c r="P4" s="738">
        <v>0</v>
      </c>
      <c r="Q4" s="737">
        <f t="shared" ref="Q4:Q67" si="2">+O4/(1+P4)</f>
        <v>7.1735737022526926E-3</v>
      </c>
      <c r="R4" s="714" t="s">
        <v>1275</v>
      </c>
      <c r="S4" s="721" t="s">
        <v>1482</v>
      </c>
      <c r="U4" s="714">
        <v>54.9</v>
      </c>
      <c r="V4" s="714">
        <v>11870</v>
      </c>
    </row>
    <row r="5" spans="1:22">
      <c r="A5" s="721" t="s">
        <v>1479</v>
      </c>
      <c r="B5" s="714">
        <v>2009</v>
      </c>
      <c r="C5" s="714" t="s">
        <v>1774</v>
      </c>
      <c r="E5" s="715" t="s">
        <v>1544</v>
      </c>
      <c r="F5" s="714" t="s">
        <v>705</v>
      </c>
      <c r="G5" s="716" t="s">
        <v>1672</v>
      </c>
      <c r="H5" s="716" t="s">
        <v>1481</v>
      </c>
      <c r="I5" s="716" t="s">
        <v>1484</v>
      </c>
      <c r="J5" s="717">
        <v>1</v>
      </c>
      <c r="K5" s="736">
        <v>7.0000000000000007E-2</v>
      </c>
      <c r="L5" s="736">
        <v>20.420000000000002</v>
      </c>
      <c r="M5" s="736">
        <v>102.4</v>
      </c>
      <c r="N5" s="719">
        <f t="shared" si="0"/>
        <v>3.4280117531831538E-3</v>
      </c>
      <c r="O5" s="739">
        <f t="shared" si="1"/>
        <v>3.3476677277179236E-3</v>
      </c>
      <c r="P5" s="738">
        <v>0</v>
      </c>
      <c r="Q5" s="737">
        <f t="shared" si="2"/>
        <v>3.3476677277179236E-3</v>
      </c>
      <c r="R5" s="714" t="s">
        <v>1275</v>
      </c>
      <c r="S5" s="721" t="s">
        <v>1482</v>
      </c>
      <c r="U5" s="714">
        <v>54.9</v>
      </c>
      <c r="V5" s="714">
        <v>11870</v>
      </c>
    </row>
    <row r="6" spans="1:22">
      <c r="A6" s="714" t="s">
        <v>611</v>
      </c>
      <c r="B6" s="714">
        <v>2008</v>
      </c>
      <c r="C6" s="714" t="s">
        <v>1743</v>
      </c>
      <c r="D6" s="715" t="s">
        <v>610</v>
      </c>
      <c r="E6" s="715" t="s">
        <v>1493</v>
      </c>
      <c r="F6" s="714" t="s">
        <v>705</v>
      </c>
      <c r="G6" s="716" t="s">
        <v>1672</v>
      </c>
      <c r="H6" s="716" t="s">
        <v>1494</v>
      </c>
      <c r="I6" s="715" t="s">
        <v>402</v>
      </c>
      <c r="J6" s="717">
        <v>1</v>
      </c>
      <c r="K6" s="736">
        <v>1.1499999999999999</v>
      </c>
      <c r="L6" s="736">
        <v>1</v>
      </c>
      <c r="M6" s="736">
        <v>100</v>
      </c>
      <c r="N6" s="719">
        <f t="shared" si="0"/>
        <v>1.1499999999999999</v>
      </c>
      <c r="O6" s="737">
        <f t="shared" si="1"/>
        <v>1.1499999999999999</v>
      </c>
      <c r="P6" s="738">
        <v>0</v>
      </c>
      <c r="Q6" s="737">
        <f t="shared" si="2"/>
        <v>1.1499999999999999</v>
      </c>
      <c r="R6" s="714" t="s">
        <v>1275</v>
      </c>
      <c r="S6" s="714" t="s">
        <v>1693</v>
      </c>
      <c r="U6" s="714">
        <v>54.9</v>
      </c>
      <c r="V6" s="714">
        <v>11780</v>
      </c>
    </row>
    <row r="7" spans="1:22">
      <c r="A7" s="714" t="s">
        <v>611</v>
      </c>
      <c r="B7" s="714">
        <v>2008</v>
      </c>
      <c r="C7" s="714" t="s">
        <v>1743</v>
      </c>
      <c r="E7" s="715" t="s">
        <v>1493</v>
      </c>
      <c r="F7" s="714" t="s">
        <v>705</v>
      </c>
      <c r="G7" s="716" t="s">
        <v>1672</v>
      </c>
      <c r="H7" s="716" t="s">
        <v>1494</v>
      </c>
      <c r="I7" s="715" t="s">
        <v>1484</v>
      </c>
      <c r="J7" s="717">
        <v>1</v>
      </c>
      <c r="K7" s="736">
        <v>0.79</v>
      </c>
      <c r="L7" s="736">
        <v>1</v>
      </c>
      <c r="M7" s="736">
        <v>100</v>
      </c>
      <c r="N7" s="719">
        <f t="shared" si="0"/>
        <v>0.79</v>
      </c>
      <c r="O7" s="737">
        <f t="shared" si="1"/>
        <v>0.79</v>
      </c>
      <c r="P7" s="738">
        <v>0</v>
      </c>
      <c r="Q7" s="737">
        <f t="shared" si="2"/>
        <v>0.79</v>
      </c>
      <c r="R7" s="714" t="s">
        <v>1275</v>
      </c>
      <c r="S7" s="714" t="s">
        <v>1693</v>
      </c>
      <c r="U7" s="714">
        <v>54.9</v>
      </c>
      <c r="V7" s="714">
        <v>11780</v>
      </c>
    </row>
    <row r="8" spans="1:22">
      <c r="A8" s="714" t="s">
        <v>1506</v>
      </c>
      <c r="B8" s="714">
        <v>2008</v>
      </c>
      <c r="C8" s="714" t="s">
        <v>1743</v>
      </c>
      <c r="E8" s="715" t="s">
        <v>1502</v>
      </c>
      <c r="F8" s="714" t="s">
        <v>705</v>
      </c>
      <c r="G8" s="716" t="s">
        <v>1672</v>
      </c>
      <c r="H8" s="716" t="s">
        <v>1494</v>
      </c>
      <c r="I8" s="716" t="s">
        <v>1484</v>
      </c>
      <c r="J8" s="717">
        <v>1</v>
      </c>
      <c r="K8" s="736">
        <v>0.63</v>
      </c>
      <c r="L8" s="736">
        <v>1</v>
      </c>
      <c r="M8" s="736">
        <v>100</v>
      </c>
      <c r="N8" s="719">
        <f t="shared" si="0"/>
        <v>0.63</v>
      </c>
      <c r="O8" s="737">
        <f t="shared" si="1"/>
        <v>0.63</v>
      </c>
      <c r="P8" s="738">
        <v>0</v>
      </c>
      <c r="Q8" s="737">
        <f t="shared" si="2"/>
        <v>0.63</v>
      </c>
      <c r="R8" s="714" t="s">
        <v>1275</v>
      </c>
      <c r="S8" s="714" t="s">
        <v>1503</v>
      </c>
      <c r="U8" s="714">
        <v>54.9</v>
      </c>
      <c r="V8" s="714">
        <v>11780</v>
      </c>
    </row>
    <row r="9" spans="1:22">
      <c r="A9" s="714" t="s">
        <v>570</v>
      </c>
      <c r="B9" s="714">
        <v>2008</v>
      </c>
      <c r="C9" s="714" t="s">
        <v>1743</v>
      </c>
      <c r="D9" s="715" t="s">
        <v>569</v>
      </c>
      <c r="E9" s="715" t="s">
        <v>1512</v>
      </c>
      <c r="F9" s="714" t="s">
        <v>705</v>
      </c>
      <c r="G9" s="716" t="s">
        <v>1672</v>
      </c>
      <c r="H9" s="716" t="s">
        <v>1513</v>
      </c>
      <c r="I9" s="716" t="s">
        <v>402</v>
      </c>
      <c r="J9" s="717">
        <v>1</v>
      </c>
      <c r="K9" s="736">
        <v>0.41</v>
      </c>
      <c r="L9" s="736">
        <v>1</v>
      </c>
      <c r="M9" s="736">
        <v>100</v>
      </c>
      <c r="N9" s="719">
        <f t="shared" si="0"/>
        <v>0.41</v>
      </c>
      <c r="O9" s="737">
        <f t="shared" si="1"/>
        <v>0.40999999999999992</v>
      </c>
      <c r="P9" s="738">
        <v>0</v>
      </c>
      <c r="Q9" s="737">
        <f t="shared" si="2"/>
        <v>0.40999999999999992</v>
      </c>
      <c r="R9" s="714" t="s">
        <v>1275</v>
      </c>
      <c r="U9" s="714">
        <v>54.9</v>
      </c>
      <c r="V9" s="714">
        <v>11780</v>
      </c>
    </row>
    <row r="10" spans="1:22">
      <c r="A10" s="714" t="s">
        <v>570</v>
      </c>
      <c r="B10" s="714">
        <v>2008</v>
      </c>
      <c r="C10" s="714" t="s">
        <v>1743</v>
      </c>
      <c r="E10" s="715" t="s">
        <v>1512</v>
      </c>
      <c r="F10" s="714" t="s">
        <v>705</v>
      </c>
      <c r="G10" s="716" t="s">
        <v>1672</v>
      </c>
      <c r="H10" s="716" t="s">
        <v>1513</v>
      </c>
      <c r="I10" s="716" t="s">
        <v>1484</v>
      </c>
      <c r="J10" s="717">
        <v>1</v>
      </c>
      <c r="K10" s="736">
        <v>0.21</v>
      </c>
      <c r="L10" s="736">
        <v>1</v>
      </c>
      <c r="M10" s="736">
        <v>100</v>
      </c>
      <c r="N10" s="719">
        <f t="shared" si="0"/>
        <v>0.21</v>
      </c>
      <c r="O10" s="737">
        <f t="shared" si="1"/>
        <v>0.21</v>
      </c>
      <c r="P10" s="738">
        <v>0</v>
      </c>
      <c r="Q10" s="737">
        <f t="shared" si="2"/>
        <v>0.21</v>
      </c>
      <c r="R10" s="714" t="s">
        <v>1275</v>
      </c>
      <c r="U10" s="714">
        <v>54.9</v>
      </c>
      <c r="V10" s="714">
        <v>11780</v>
      </c>
    </row>
    <row r="11" spans="1:22">
      <c r="A11" s="714" t="s">
        <v>570</v>
      </c>
      <c r="B11" s="714">
        <v>2008</v>
      </c>
      <c r="C11" s="714" t="s">
        <v>1774</v>
      </c>
      <c r="E11" s="715" t="s">
        <v>1784</v>
      </c>
      <c r="F11" s="714" t="s">
        <v>705</v>
      </c>
      <c r="G11" s="716" t="s">
        <v>1672</v>
      </c>
      <c r="H11" s="716" t="s">
        <v>1513</v>
      </c>
      <c r="I11" s="716" t="s">
        <v>1484</v>
      </c>
      <c r="J11" s="717">
        <v>1</v>
      </c>
      <c r="K11" s="736">
        <v>0.45</v>
      </c>
      <c r="L11" s="736">
        <v>19.75</v>
      </c>
      <c r="M11" s="736">
        <v>100</v>
      </c>
      <c r="N11" s="719">
        <f t="shared" si="0"/>
        <v>2.2784810126582278E-2</v>
      </c>
      <c r="O11" s="737">
        <f t="shared" si="1"/>
        <v>2.2784810126582278E-2</v>
      </c>
      <c r="P11" s="738">
        <v>0</v>
      </c>
      <c r="Q11" s="737">
        <f t="shared" si="2"/>
        <v>2.2784810126582278E-2</v>
      </c>
      <c r="R11" s="714" t="s">
        <v>1275</v>
      </c>
      <c r="U11" s="714">
        <v>54.9</v>
      </c>
      <c r="V11" s="714">
        <v>11780</v>
      </c>
    </row>
    <row r="12" spans="1:22">
      <c r="A12" s="714" t="s">
        <v>570</v>
      </c>
      <c r="B12" s="714">
        <v>2008</v>
      </c>
      <c r="C12" s="714" t="s">
        <v>1774</v>
      </c>
      <c r="E12" s="715" t="s">
        <v>1785</v>
      </c>
      <c r="F12" s="714" t="s">
        <v>705</v>
      </c>
      <c r="G12" s="716" t="s">
        <v>1672</v>
      </c>
      <c r="H12" s="716" t="s">
        <v>1513</v>
      </c>
      <c r="I12" s="716" t="s">
        <v>1484</v>
      </c>
      <c r="J12" s="716">
        <v>1</v>
      </c>
      <c r="K12" s="736">
        <v>0.18</v>
      </c>
      <c r="L12" s="736">
        <v>19.75</v>
      </c>
      <c r="M12" s="736">
        <v>100</v>
      </c>
      <c r="N12" s="719">
        <f t="shared" si="0"/>
        <v>9.1139240506329117E-3</v>
      </c>
      <c r="O12" s="737">
        <f t="shared" si="1"/>
        <v>9.1139240506329117E-3</v>
      </c>
      <c r="P12" s="738">
        <v>0</v>
      </c>
      <c r="Q12" s="737">
        <f t="shared" si="2"/>
        <v>9.1139240506329117E-3</v>
      </c>
      <c r="R12" s="714" t="s">
        <v>1275</v>
      </c>
      <c r="U12" s="714">
        <v>54.9</v>
      </c>
      <c r="V12" s="714">
        <v>11780</v>
      </c>
    </row>
    <row r="13" spans="1:22">
      <c r="A13" s="714" t="s">
        <v>570</v>
      </c>
      <c r="B13" s="714">
        <v>2008</v>
      </c>
      <c r="C13" s="714" t="s">
        <v>1774</v>
      </c>
      <c r="E13" s="715" t="s">
        <v>1786</v>
      </c>
      <c r="F13" s="714" t="s">
        <v>705</v>
      </c>
      <c r="G13" s="716" t="s">
        <v>1672</v>
      </c>
      <c r="H13" s="716" t="s">
        <v>1513</v>
      </c>
      <c r="I13" s="716" t="s">
        <v>1484</v>
      </c>
      <c r="J13" s="717">
        <v>1</v>
      </c>
      <c r="K13" s="736">
        <v>0.24</v>
      </c>
      <c r="L13" s="736">
        <v>19.75</v>
      </c>
      <c r="M13" s="736">
        <v>100</v>
      </c>
      <c r="N13" s="719">
        <f t="shared" si="0"/>
        <v>1.2151898734177215E-2</v>
      </c>
      <c r="O13" s="737">
        <f t="shared" si="1"/>
        <v>1.2151898734177215E-2</v>
      </c>
      <c r="P13" s="738">
        <v>0</v>
      </c>
      <c r="Q13" s="737">
        <f t="shared" si="2"/>
        <v>1.2151898734177215E-2</v>
      </c>
      <c r="R13" s="714" t="s">
        <v>1275</v>
      </c>
      <c r="U13" s="714">
        <v>54.9</v>
      </c>
      <c r="V13" s="714">
        <v>11780</v>
      </c>
    </row>
    <row r="14" spans="1:22">
      <c r="A14" s="714" t="s">
        <v>1523</v>
      </c>
      <c r="B14" s="714">
        <v>2008</v>
      </c>
      <c r="C14" s="714" t="s">
        <v>1743</v>
      </c>
      <c r="D14" s="715" t="s">
        <v>636</v>
      </c>
      <c r="E14" s="715" t="s">
        <v>455</v>
      </c>
      <c r="F14" s="714" t="s">
        <v>705</v>
      </c>
      <c r="G14" s="716" t="s">
        <v>1672</v>
      </c>
      <c r="H14" s="716" t="s">
        <v>1494</v>
      </c>
      <c r="I14" s="716" t="s">
        <v>402</v>
      </c>
      <c r="J14" s="717">
        <v>1</v>
      </c>
      <c r="K14" s="736">
        <v>0.54</v>
      </c>
      <c r="L14" s="736">
        <v>1</v>
      </c>
      <c r="M14" s="736">
        <v>100</v>
      </c>
      <c r="N14" s="719">
        <f t="shared" si="0"/>
        <v>0.54</v>
      </c>
      <c r="O14" s="737">
        <f t="shared" si="1"/>
        <v>0.54</v>
      </c>
      <c r="P14" s="738">
        <v>0</v>
      </c>
      <c r="Q14" s="737">
        <f t="shared" si="2"/>
        <v>0.54</v>
      </c>
      <c r="R14" s="714" t="s">
        <v>1275</v>
      </c>
      <c r="S14" s="721" t="s">
        <v>1524</v>
      </c>
      <c r="U14" s="714">
        <v>54.9</v>
      </c>
      <c r="V14" s="714">
        <v>11780</v>
      </c>
    </row>
    <row r="15" spans="1:22">
      <c r="A15" s="714" t="s">
        <v>1523</v>
      </c>
      <c r="B15" s="714">
        <v>2008</v>
      </c>
      <c r="C15" s="714" t="s">
        <v>1743</v>
      </c>
      <c r="E15" s="715" t="s">
        <v>455</v>
      </c>
      <c r="F15" s="714" t="s">
        <v>705</v>
      </c>
      <c r="G15" s="716" t="s">
        <v>1672</v>
      </c>
      <c r="H15" s="716" t="s">
        <v>1494</v>
      </c>
      <c r="I15" s="716" t="s">
        <v>1484</v>
      </c>
      <c r="J15" s="717">
        <v>1</v>
      </c>
      <c r="K15" s="736">
        <v>0.21</v>
      </c>
      <c r="L15" s="736">
        <v>1</v>
      </c>
      <c r="M15" s="736">
        <v>100</v>
      </c>
      <c r="N15" s="719">
        <f t="shared" si="0"/>
        <v>0.21</v>
      </c>
      <c r="O15" s="737">
        <f t="shared" si="1"/>
        <v>0.21</v>
      </c>
      <c r="P15" s="738">
        <v>0</v>
      </c>
      <c r="Q15" s="737">
        <f t="shared" si="2"/>
        <v>0.21</v>
      </c>
      <c r="R15" s="714" t="s">
        <v>1275</v>
      </c>
      <c r="S15" s="721" t="s">
        <v>1524</v>
      </c>
      <c r="U15" s="714">
        <v>54.9</v>
      </c>
      <c r="V15" s="714">
        <v>11780</v>
      </c>
    </row>
    <row r="16" spans="1:22">
      <c r="A16" s="714" t="s">
        <v>594</v>
      </c>
      <c r="B16" s="714">
        <v>2008</v>
      </c>
      <c r="C16" s="714" t="s">
        <v>1743</v>
      </c>
      <c r="D16" s="715" t="s">
        <v>593</v>
      </c>
      <c r="E16" s="715" t="s">
        <v>333</v>
      </c>
      <c r="F16" s="714" t="s">
        <v>705</v>
      </c>
      <c r="G16" s="716" t="s">
        <v>1746</v>
      </c>
      <c r="H16" s="714" t="s">
        <v>1536</v>
      </c>
      <c r="I16" s="716" t="s">
        <v>402</v>
      </c>
      <c r="J16" s="717">
        <v>1</v>
      </c>
      <c r="K16" s="736">
        <v>31.6</v>
      </c>
      <c r="L16" s="736">
        <v>1</v>
      </c>
      <c r="M16" s="736">
        <v>100</v>
      </c>
      <c r="N16" s="719">
        <f t="shared" si="0"/>
        <v>31.6</v>
      </c>
      <c r="O16" s="737">
        <f t="shared" si="1"/>
        <v>31.6</v>
      </c>
      <c r="P16" s="738">
        <v>0</v>
      </c>
      <c r="Q16" s="737">
        <f t="shared" si="2"/>
        <v>31.6</v>
      </c>
      <c r="R16" s="714" t="s">
        <v>1275</v>
      </c>
      <c r="U16" s="714">
        <v>54.9</v>
      </c>
      <c r="V16" s="714">
        <v>11780</v>
      </c>
    </row>
    <row r="17" spans="1:22">
      <c r="A17" s="714" t="s">
        <v>594</v>
      </c>
      <c r="B17" s="714">
        <v>2008</v>
      </c>
      <c r="C17" s="714" t="s">
        <v>1743</v>
      </c>
      <c r="E17" s="715" t="s">
        <v>333</v>
      </c>
      <c r="F17" s="714" t="s">
        <v>705</v>
      </c>
      <c r="G17" s="716" t="s">
        <v>1746</v>
      </c>
      <c r="H17" s="714" t="s">
        <v>1536</v>
      </c>
      <c r="I17" s="716" t="s">
        <v>1484</v>
      </c>
      <c r="J17" s="717">
        <v>1</v>
      </c>
      <c r="K17" s="736">
        <v>5.27</v>
      </c>
      <c r="L17" s="736">
        <v>1</v>
      </c>
      <c r="M17" s="736">
        <v>100</v>
      </c>
      <c r="N17" s="719">
        <f t="shared" si="0"/>
        <v>5.27</v>
      </c>
      <c r="O17" s="737">
        <f t="shared" si="1"/>
        <v>5.27</v>
      </c>
      <c r="P17" s="738">
        <v>0</v>
      </c>
      <c r="Q17" s="737">
        <f t="shared" si="2"/>
        <v>5.27</v>
      </c>
      <c r="R17" s="714" t="s">
        <v>1275</v>
      </c>
      <c r="U17" s="714">
        <v>54.9</v>
      </c>
      <c r="V17" s="714">
        <v>11780</v>
      </c>
    </row>
    <row r="18" spans="1:22">
      <c r="A18" s="714" t="s">
        <v>603</v>
      </c>
      <c r="B18" s="714">
        <v>2008</v>
      </c>
      <c r="C18" s="714" t="s">
        <v>1743</v>
      </c>
      <c r="D18" s="715" t="s">
        <v>602</v>
      </c>
      <c r="E18" s="715" t="s">
        <v>577</v>
      </c>
      <c r="F18" s="714" t="s">
        <v>705</v>
      </c>
      <c r="G18" s="716" t="s">
        <v>1672</v>
      </c>
      <c r="H18" s="716" t="s">
        <v>1481</v>
      </c>
      <c r="I18" s="716" t="s">
        <v>402</v>
      </c>
      <c r="J18" s="717">
        <v>1</v>
      </c>
      <c r="K18" s="736">
        <v>3.87</v>
      </c>
      <c r="L18" s="736">
        <v>1</v>
      </c>
      <c r="M18" s="736">
        <v>100</v>
      </c>
      <c r="N18" s="719">
        <f t="shared" si="0"/>
        <v>3.87</v>
      </c>
      <c r="O18" s="737">
        <f t="shared" si="1"/>
        <v>3.8699999999999997</v>
      </c>
      <c r="P18" s="738">
        <v>0</v>
      </c>
      <c r="Q18" s="737">
        <f t="shared" si="2"/>
        <v>3.8699999999999997</v>
      </c>
      <c r="R18" s="714" t="s">
        <v>1275</v>
      </c>
      <c r="U18" s="714">
        <v>54.9</v>
      </c>
      <c r="V18" s="714">
        <v>11780</v>
      </c>
    </row>
    <row r="19" spans="1:22">
      <c r="A19" s="714" t="s">
        <v>603</v>
      </c>
      <c r="B19" s="714">
        <v>2008</v>
      </c>
      <c r="C19" s="714" t="s">
        <v>1743</v>
      </c>
      <c r="E19" s="715" t="s">
        <v>577</v>
      </c>
      <c r="F19" s="714" t="s">
        <v>705</v>
      </c>
      <c r="G19" s="716" t="s">
        <v>1672</v>
      </c>
      <c r="H19" s="716" t="s">
        <v>1481</v>
      </c>
      <c r="I19" s="716" t="s">
        <v>1484</v>
      </c>
      <c r="J19" s="717">
        <v>1</v>
      </c>
      <c r="K19" s="736">
        <v>1</v>
      </c>
      <c r="L19" s="736">
        <v>1</v>
      </c>
      <c r="M19" s="736">
        <v>100</v>
      </c>
      <c r="N19" s="719">
        <f t="shared" si="0"/>
        <v>1</v>
      </c>
      <c r="O19" s="737">
        <f t="shared" si="1"/>
        <v>1</v>
      </c>
      <c r="P19" s="738">
        <v>0</v>
      </c>
      <c r="Q19" s="737">
        <f t="shared" si="2"/>
        <v>1</v>
      </c>
      <c r="R19" s="714" t="s">
        <v>1275</v>
      </c>
      <c r="U19" s="714">
        <v>54.9</v>
      </c>
      <c r="V19" s="714">
        <v>11780</v>
      </c>
    </row>
    <row r="20" spans="1:22">
      <c r="A20" s="714" t="s">
        <v>603</v>
      </c>
      <c r="B20" s="714">
        <v>2007</v>
      </c>
      <c r="C20" s="714" t="s">
        <v>1774</v>
      </c>
      <c r="E20" s="715" t="s">
        <v>1487</v>
      </c>
      <c r="F20" s="714" t="s">
        <v>705</v>
      </c>
      <c r="G20" s="716" t="s">
        <v>1672</v>
      </c>
      <c r="H20" s="716" t="s">
        <v>1481</v>
      </c>
      <c r="I20" s="716" t="s">
        <v>1484</v>
      </c>
      <c r="J20" s="717">
        <v>1</v>
      </c>
      <c r="K20" s="736">
        <v>1.75</v>
      </c>
      <c r="L20" s="736">
        <v>18.920000000000002</v>
      </c>
      <c r="M20" s="736">
        <v>91.9</v>
      </c>
      <c r="N20" s="719">
        <f t="shared" si="0"/>
        <v>9.2494714587737836E-2</v>
      </c>
      <c r="O20" s="737">
        <f t="shared" si="1"/>
        <v>0.10064713230439372</v>
      </c>
      <c r="P20" s="738">
        <v>0</v>
      </c>
      <c r="Q20" s="737">
        <f t="shared" si="2"/>
        <v>0.10064713230439372</v>
      </c>
      <c r="R20" s="714" t="s">
        <v>1275</v>
      </c>
      <c r="U20" s="714">
        <v>54.9</v>
      </c>
      <c r="V20" s="714">
        <v>10815</v>
      </c>
    </row>
    <row r="21" spans="1:22">
      <c r="A21" s="714" t="s">
        <v>603</v>
      </c>
      <c r="B21" s="714">
        <v>2007</v>
      </c>
      <c r="C21" s="714" t="s">
        <v>1774</v>
      </c>
      <c r="E21" s="715" t="s">
        <v>1544</v>
      </c>
      <c r="F21" s="714" t="s">
        <v>705</v>
      </c>
      <c r="G21" s="716" t="s">
        <v>1672</v>
      </c>
      <c r="H21" s="716" t="s">
        <v>1481</v>
      </c>
      <c r="I21" s="716" t="s">
        <v>1484</v>
      </c>
      <c r="J21" s="717">
        <v>1</v>
      </c>
      <c r="K21" s="736">
        <v>1.7</v>
      </c>
      <c r="L21" s="736">
        <v>18.920000000000002</v>
      </c>
      <c r="M21" s="736">
        <v>91.9</v>
      </c>
      <c r="N21" s="719">
        <f t="shared" si="0"/>
        <v>8.985200845665961E-2</v>
      </c>
      <c r="O21" s="737">
        <f t="shared" si="1"/>
        <v>9.7771499952839624E-2</v>
      </c>
      <c r="P21" s="738">
        <v>0</v>
      </c>
      <c r="Q21" s="737">
        <f t="shared" si="2"/>
        <v>9.7771499952839624E-2</v>
      </c>
      <c r="R21" s="714" t="s">
        <v>1275</v>
      </c>
      <c r="U21" s="714">
        <v>54.9</v>
      </c>
      <c r="V21" s="714">
        <v>10815</v>
      </c>
    </row>
    <row r="22" spans="1:22">
      <c r="A22" s="714" t="s">
        <v>603</v>
      </c>
      <c r="B22" s="714">
        <v>2007</v>
      </c>
      <c r="C22" s="714" t="s">
        <v>1774</v>
      </c>
      <c r="E22" s="715" t="s">
        <v>1486</v>
      </c>
      <c r="F22" s="714" t="s">
        <v>705</v>
      </c>
      <c r="G22" s="716" t="s">
        <v>1672</v>
      </c>
      <c r="H22" s="716" t="s">
        <v>1481</v>
      </c>
      <c r="I22" s="716" t="s">
        <v>1484</v>
      </c>
      <c r="J22" s="717">
        <v>1</v>
      </c>
      <c r="K22" s="736">
        <v>2.63</v>
      </c>
      <c r="L22" s="736">
        <v>18.920000000000002</v>
      </c>
      <c r="M22" s="736">
        <v>91.9</v>
      </c>
      <c r="N22" s="719">
        <f t="shared" si="0"/>
        <v>0.13900634249471458</v>
      </c>
      <c r="O22" s="737">
        <f t="shared" si="1"/>
        <v>0.151258261691746</v>
      </c>
      <c r="P22" s="738">
        <v>0</v>
      </c>
      <c r="Q22" s="737">
        <f t="shared" si="2"/>
        <v>0.151258261691746</v>
      </c>
      <c r="R22" s="714" t="s">
        <v>1275</v>
      </c>
      <c r="U22" s="714">
        <v>54.9</v>
      </c>
      <c r="V22" s="714">
        <v>10815</v>
      </c>
    </row>
    <row r="23" spans="1:22">
      <c r="A23" s="714" t="s">
        <v>603</v>
      </c>
      <c r="B23" s="714">
        <v>2010</v>
      </c>
      <c r="C23" s="714" t="s">
        <v>1774</v>
      </c>
      <c r="E23" s="715" t="s">
        <v>1792</v>
      </c>
      <c r="F23" s="714" t="s">
        <v>705</v>
      </c>
      <c r="G23" s="716" t="s">
        <v>1672</v>
      </c>
      <c r="H23" s="716" t="s">
        <v>1481</v>
      </c>
      <c r="I23" s="716" t="s">
        <v>1484</v>
      </c>
      <c r="J23" s="717">
        <v>1</v>
      </c>
      <c r="K23" s="736">
        <v>1.05</v>
      </c>
      <c r="L23" s="740">
        <v>21.63</v>
      </c>
      <c r="M23" s="740">
        <v>105.9</v>
      </c>
      <c r="N23" s="719">
        <f t="shared" si="0"/>
        <v>4.8543689320388356E-2</v>
      </c>
      <c r="O23" s="737">
        <f t="shared" si="1"/>
        <v>4.5839177828506467E-2</v>
      </c>
      <c r="P23" s="738">
        <v>0</v>
      </c>
      <c r="Q23" s="737">
        <f t="shared" si="2"/>
        <v>4.5839177828506467E-2</v>
      </c>
      <c r="R23" s="714" t="s">
        <v>1275</v>
      </c>
      <c r="U23" s="714">
        <v>54.9</v>
      </c>
      <c r="V23" s="714">
        <v>11950</v>
      </c>
    </row>
    <row r="24" spans="1:22">
      <c r="A24" s="714" t="s">
        <v>603</v>
      </c>
      <c r="B24" s="714">
        <v>2010</v>
      </c>
      <c r="C24" s="714" t="s">
        <v>1774</v>
      </c>
      <c r="E24" s="715" t="s">
        <v>1544</v>
      </c>
      <c r="F24" s="714" t="s">
        <v>705</v>
      </c>
      <c r="G24" s="716" t="s">
        <v>1672</v>
      </c>
      <c r="H24" s="716" t="s">
        <v>1481</v>
      </c>
      <c r="I24" s="716" t="s">
        <v>1484</v>
      </c>
      <c r="J24" s="717">
        <v>1</v>
      </c>
      <c r="K24" s="736">
        <v>1.79</v>
      </c>
      <c r="L24" s="740">
        <v>21.63</v>
      </c>
      <c r="M24" s="740">
        <v>105.9</v>
      </c>
      <c r="N24" s="719">
        <f t="shared" si="0"/>
        <v>8.2755432269995377E-2</v>
      </c>
      <c r="O24" s="737">
        <f t="shared" si="1"/>
        <v>7.814488410764435E-2</v>
      </c>
      <c r="P24" s="738">
        <v>0</v>
      </c>
      <c r="Q24" s="737">
        <f t="shared" si="2"/>
        <v>7.814488410764435E-2</v>
      </c>
      <c r="R24" s="714" t="s">
        <v>1275</v>
      </c>
      <c r="U24" s="714">
        <v>54.9</v>
      </c>
      <c r="V24" s="714">
        <v>11950</v>
      </c>
    </row>
    <row r="25" spans="1:22">
      <c r="A25" s="714" t="s">
        <v>603</v>
      </c>
      <c r="B25" s="714">
        <v>2010</v>
      </c>
      <c r="C25" s="714" t="s">
        <v>1774</v>
      </c>
      <c r="E25" s="715" t="s">
        <v>1486</v>
      </c>
      <c r="F25" s="714" t="s">
        <v>705</v>
      </c>
      <c r="G25" s="716" t="s">
        <v>1672</v>
      </c>
      <c r="H25" s="716" t="s">
        <v>1481</v>
      </c>
      <c r="I25" s="716" t="s">
        <v>1484</v>
      </c>
      <c r="J25" s="717">
        <v>1</v>
      </c>
      <c r="K25" s="736">
        <v>2.88</v>
      </c>
      <c r="L25" s="740">
        <v>21.63</v>
      </c>
      <c r="M25" s="740">
        <v>105.9</v>
      </c>
      <c r="N25" s="719">
        <f t="shared" si="0"/>
        <v>0.13314840499306518</v>
      </c>
      <c r="O25" s="737">
        <f t="shared" si="1"/>
        <v>0.12573031632961773</v>
      </c>
      <c r="P25" s="738">
        <v>0</v>
      </c>
      <c r="Q25" s="737">
        <f t="shared" si="2"/>
        <v>0.12573031632961773</v>
      </c>
      <c r="R25" s="714" t="s">
        <v>1275</v>
      </c>
      <c r="U25" s="714">
        <v>54.9</v>
      </c>
      <c r="V25" s="714">
        <v>11950</v>
      </c>
    </row>
    <row r="26" spans="1:22">
      <c r="A26" s="714" t="s">
        <v>603</v>
      </c>
      <c r="B26" s="714">
        <v>2010</v>
      </c>
      <c r="C26" s="714" t="s">
        <v>1774</v>
      </c>
      <c r="E26" s="715" t="s">
        <v>1487</v>
      </c>
      <c r="F26" s="714" t="s">
        <v>705</v>
      </c>
      <c r="G26" s="716" t="s">
        <v>1672</v>
      </c>
      <c r="H26" s="716" t="s">
        <v>1481</v>
      </c>
      <c r="I26" s="716" t="s">
        <v>1484</v>
      </c>
      <c r="J26" s="717">
        <v>1</v>
      </c>
      <c r="K26" s="736">
        <v>0.76</v>
      </c>
      <c r="L26" s="740">
        <v>21.63</v>
      </c>
      <c r="M26" s="740">
        <v>105.9</v>
      </c>
      <c r="N26" s="719">
        <f t="shared" si="0"/>
        <v>3.5136384650947761E-2</v>
      </c>
      <c r="O26" s="737">
        <f t="shared" si="1"/>
        <v>3.3178833475871347E-2</v>
      </c>
      <c r="P26" s="738">
        <v>0</v>
      </c>
      <c r="Q26" s="737">
        <f t="shared" si="2"/>
        <v>3.3178833475871347E-2</v>
      </c>
      <c r="R26" s="714" t="s">
        <v>1275</v>
      </c>
      <c r="U26" s="714">
        <v>54.9</v>
      </c>
      <c r="V26" s="714">
        <v>11950</v>
      </c>
    </row>
    <row r="27" spans="1:22">
      <c r="A27" s="714" t="s">
        <v>649</v>
      </c>
      <c r="B27" s="714">
        <v>2008</v>
      </c>
      <c r="C27" s="714" t="s">
        <v>1743</v>
      </c>
      <c r="E27" s="715" t="s">
        <v>333</v>
      </c>
      <c r="F27" s="714" t="s">
        <v>705</v>
      </c>
      <c r="G27" s="716" t="s">
        <v>1672</v>
      </c>
      <c r="H27" s="716" t="s">
        <v>1546</v>
      </c>
      <c r="I27" s="716" t="s">
        <v>1484</v>
      </c>
      <c r="J27" s="717">
        <v>1</v>
      </c>
      <c r="K27" s="736">
        <v>0.3</v>
      </c>
      <c r="L27" s="736">
        <v>1</v>
      </c>
      <c r="M27" s="736">
        <v>100</v>
      </c>
      <c r="N27" s="719">
        <f t="shared" si="0"/>
        <v>0.3</v>
      </c>
      <c r="O27" s="737">
        <f t="shared" si="1"/>
        <v>0.3</v>
      </c>
      <c r="P27" s="738">
        <v>0</v>
      </c>
      <c r="Q27" s="737">
        <f t="shared" si="2"/>
        <v>0.3</v>
      </c>
      <c r="R27" s="714" t="s">
        <v>1275</v>
      </c>
      <c r="S27" s="721" t="s">
        <v>1547</v>
      </c>
      <c r="U27" s="714">
        <v>54.9</v>
      </c>
      <c r="V27" s="714">
        <v>11780</v>
      </c>
    </row>
    <row r="28" spans="1:22">
      <c r="A28" s="721" t="s">
        <v>616</v>
      </c>
      <c r="B28" s="714">
        <v>2010</v>
      </c>
      <c r="C28" s="714" t="s">
        <v>1774</v>
      </c>
      <c r="E28" s="715" t="s">
        <v>1487</v>
      </c>
      <c r="F28" s="714" t="s">
        <v>705</v>
      </c>
      <c r="G28" s="716" t="s">
        <v>1672</v>
      </c>
      <c r="H28" s="714" t="s">
        <v>1513</v>
      </c>
      <c r="I28" s="716" t="s">
        <v>1484</v>
      </c>
      <c r="J28" s="717">
        <v>1</v>
      </c>
      <c r="K28" s="736">
        <v>0.39</v>
      </c>
      <c r="L28" s="740">
        <v>21.63</v>
      </c>
      <c r="M28" s="740">
        <v>105.9</v>
      </c>
      <c r="N28" s="719">
        <f t="shared" si="0"/>
        <v>1.8030513176144247E-2</v>
      </c>
      <c r="O28" s="737">
        <f t="shared" si="1"/>
        <v>1.7025980336302402E-2</v>
      </c>
      <c r="P28" s="738">
        <v>0</v>
      </c>
      <c r="Q28" s="737">
        <f t="shared" si="2"/>
        <v>1.7025980336302402E-2</v>
      </c>
      <c r="R28" s="714" t="s">
        <v>1275</v>
      </c>
      <c r="U28" s="714">
        <v>54.9</v>
      </c>
      <c r="V28" s="714">
        <v>11950</v>
      </c>
    </row>
    <row r="29" spans="1:22">
      <c r="A29" s="721" t="s">
        <v>616</v>
      </c>
      <c r="B29" s="714">
        <v>2010</v>
      </c>
      <c r="C29" s="714" t="s">
        <v>1774</v>
      </c>
      <c r="E29" s="715" t="s">
        <v>1544</v>
      </c>
      <c r="F29" s="714" t="s">
        <v>705</v>
      </c>
      <c r="G29" s="716" t="s">
        <v>1672</v>
      </c>
      <c r="H29" s="714" t="s">
        <v>1513</v>
      </c>
      <c r="I29" s="716" t="s">
        <v>1484</v>
      </c>
      <c r="J29" s="717">
        <v>1</v>
      </c>
      <c r="K29" s="736">
        <v>0.27</v>
      </c>
      <c r="L29" s="740">
        <v>21.63</v>
      </c>
      <c r="M29" s="740">
        <v>105.9</v>
      </c>
      <c r="N29" s="719">
        <f t="shared" si="0"/>
        <v>1.2482662968099863E-2</v>
      </c>
      <c r="O29" s="737">
        <f t="shared" si="1"/>
        <v>1.1787217155901664E-2</v>
      </c>
      <c r="P29" s="738">
        <v>0</v>
      </c>
      <c r="Q29" s="737">
        <f t="shared" si="2"/>
        <v>1.1787217155901664E-2</v>
      </c>
      <c r="R29" s="714" t="s">
        <v>1275</v>
      </c>
      <c r="U29" s="714">
        <v>54.9</v>
      </c>
      <c r="V29" s="714">
        <v>11950</v>
      </c>
    </row>
    <row r="30" spans="1:22">
      <c r="A30" s="721" t="s">
        <v>616</v>
      </c>
      <c r="B30" s="714">
        <v>2010</v>
      </c>
      <c r="C30" s="714" t="s">
        <v>1774</v>
      </c>
      <c r="E30" s="715" t="s">
        <v>1486</v>
      </c>
      <c r="F30" s="714" t="s">
        <v>705</v>
      </c>
      <c r="G30" s="716" t="s">
        <v>1672</v>
      </c>
      <c r="H30" s="714" t="s">
        <v>1513</v>
      </c>
      <c r="I30" s="716" t="s">
        <v>1484</v>
      </c>
      <c r="J30" s="717">
        <v>1</v>
      </c>
      <c r="K30" s="736">
        <v>0.48</v>
      </c>
      <c r="L30" s="740">
        <v>21.63</v>
      </c>
      <c r="M30" s="740">
        <v>105.9</v>
      </c>
      <c r="N30" s="719">
        <f t="shared" si="0"/>
        <v>2.2191400832177532E-2</v>
      </c>
      <c r="O30" s="737">
        <f t="shared" si="1"/>
        <v>2.0955052721602956E-2</v>
      </c>
      <c r="P30" s="738">
        <v>0</v>
      </c>
      <c r="Q30" s="737">
        <f t="shared" si="2"/>
        <v>2.0955052721602956E-2</v>
      </c>
      <c r="R30" s="714" t="s">
        <v>1275</v>
      </c>
      <c r="U30" s="714">
        <v>54.9</v>
      </c>
      <c r="V30" s="714">
        <v>11950</v>
      </c>
    </row>
    <row r="31" spans="1:22">
      <c r="A31" s="714" t="s">
        <v>607</v>
      </c>
      <c r="B31" s="714">
        <v>2008</v>
      </c>
      <c r="C31" s="714" t="s">
        <v>1743</v>
      </c>
      <c r="D31" s="715" t="s">
        <v>606</v>
      </c>
      <c r="E31" s="715" t="s">
        <v>303</v>
      </c>
      <c r="F31" s="714" t="s">
        <v>705</v>
      </c>
      <c r="G31" s="716" t="s">
        <v>1672</v>
      </c>
      <c r="H31" s="716" t="s">
        <v>1584</v>
      </c>
      <c r="I31" s="716" t="s">
        <v>402</v>
      </c>
      <c r="J31" s="717">
        <v>1</v>
      </c>
      <c r="K31" s="736">
        <v>21</v>
      </c>
      <c r="L31" s="736">
        <v>1</v>
      </c>
      <c r="M31" s="736">
        <v>100</v>
      </c>
      <c r="N31" s="719">
        <f t="shared" si="0"/>
        <v>21</v>
      </c>
      <c r="O31" s="737">
        <f t="shared" si="1"/>
        <v>21</v>
      </c>
      <c r="P31" s="738">
        <v>0</v>
      </c>
      <c r="Q31" s="737">
        <f t="shared" si="2"/>
        <v>21</v>
      </c>
      <c r="R31" s="714" t="s">
        <v>1275</v>
      </c>
      <c r="U31" s="714">
        <v>54.9</v>
      </c>
      <c r="V31" s="714">
        <v>11780</v>
      </c>
    </row>
    <row r="32" spans="1:22">
      <c r="A32" s="714" t="s">
        <v>607</v>
      </c>
      <c r="B32" s="714">
        <v>2008</v>
      </c>
      <c r="C32" s="714" t="s">
        <v>1743</v>
      </c>
      <c r="E32" s="715" t="s">
        <v>303</v>
      </c>
      <c r="F32" s="714" t="s">
        <v>705</v>
      </c>
      <c r="G32" s="716" t="s">
        <v>1672</v>
      </c>
      <c r="H32" s="716" t="s">
        <v>1584</v>
      </c>
      <c r="I32" s="716" t="s">
        <v>1484</v>
      </c>
      <c r="J32" s="717">
        <v>1</v>
      </c>
      <c r="K32" s="736">
        <v>7.81</v>
      </c>
      <c r="L32" s="736">
        <v>1</v>
      </c>
      <c r="M32" s="736">
        <v>100</v>
      </c>
      <c r="N32" s="719">
        <f t="shared" si="0"/>
        <v>7.81</v>
      </c>
      <c r="O32" s="737">
        <f t="shared" si="1"/>
        <v>7.8100000000000005</v>
      </c>
      <c r="P32" s="738">
        <v>0</v>
      </c>
      <c r="Q32" s="737">
        <f t="shared" si="2"/>
        <v>7.8100000000000005</v>
      </c>
      <c r="R32" s="714" t="s">
        <v>1275</v>
      </c>
      <c r="U32" s="714">
        <v>54.9</v>
      </c>
      <c r="V32" s="714">
        <v>11780</v>
      </c>
    </row>
    <row r="33" spans="1:22">
      <c r="A33" s="721" t="s">
        <v>557</v>
      </c>
      <c r="B33" s="714">
        <v>2008</v>
      </c>
      <c r="C33" s="714" t="s">
        <v>1743</v>
      </c>
      <c r="D33" s="715" t="s">
        <v>556</v>
      </c>
      <c r="E33" s="715" t="s">
        <v>559</v>
      </c>
      <c r="F33" s="714" t="s">
        <v>705</v>
      </c>
      <c r="G33" s="716" t="s">
        <v>1672</v>
      </c>
      <c r="H33" s="716" t="s">
        <v>1598</v>
      </c>
      <c r="I33" s="716" t="s">
        <v>402</v>
      </c>
      <c r="J33" s="717">
        <v>1</v>
      </c>
      <c r="K33" s="736">
        <v>0.32</v>
      </c>
      <c r="L33" s="736">
        <v>1</v>
      </c>
      <c r="M33" s="736">
        <v>100</v>
      </c>
      <c r="N33" s="719">
        <f t="shared" si="0"/>
        <v>0.32</v>
      </c>
      <c r="O33" s="737">
        <f t="shared" si="1"/>
        <v>0.32</v>
      </c>
      <c r="P33" s="738">
        <v>0</v>
      </c>
      <c r="Q33" s="737">
        <f t="shared" si="2"/>
        <v>0.32</v>
      </c>
      <c r="R33" s="714" t="s">
        <v>1275</v>
      </c>
      <c r="S33" s="714" t="s">
        <v>1751</v>
      </c>
      <c r="U33" s="714">
        <v>54.9</v>
      </c>
      <c r="V33" s="714">
        <v>11780</v>
      </c>
    </row>
    <row r="34" spans="1:22">
      <c r="A34" s="721" t="s">
        <v>557</v>
      </c>
      <c r="B34" s="714">
        <v>2008</v>
      </c>
      <c r="C34" s="714" t="s">
        <v>1743</v>
      </c>
      <c r="E34" s="715" t="s">
        <v>559</v>
      </c>
      <c r="F34" s="714" t="s">
        <v>705</v>
      </c>
      <c r="G34" s="716" t="s">
        <v>1672</v>
      </c>
      <c r="H34" s="716" t="s">
        <v>1598</v>
      </c>
      <c r="I34" s="716" t="s">
        <v>1484</v>
      </c>
      <c r="J34" s="717">
        <v>1</v>
      </c>
      <c r="K34" s="736">
        <v>0.16</v>
      </c>
      <c r="L34" s="736">
        <v>1</v>
      </c>
      <c r="M34" s="736">
        <v>100</v>
      </c>
      <c r="N34" s="719">
        <f t="shared" si="0"/>
        <v>0.16</v>
      </c>
      <c r="O34" s="737">
        <f t="shared" si="1"/>
        <v>0.16</v>
      </c>
      <c r="P34" s="738">
        <v>0</v>
      </c>
      <c r="Q34" s="737">
        <f t="shared" si="2"/>
        <v>0.16</v>
      </c>
      <c r="R34" s="714" t="s">
        <v>1275</v>
      </c>
      <c r="S34" s="714" t="s">
        <v>1751</v>
      </c>
      <c r="U34" s="714">
        <v>54.9</v>
      </c>
      <c r="V34" s="714">
        <v>11780</v>
      </c>
    </row>
    <row r="35" spans="1:22">
      <c r="A35" s="721" t="s">
        <v>557</v>
      </c>
      <c r="B35" s="714">
        <v>2010</v>
      </c>
      <c r="C35" s="714" t="s">
        <v>1774</v>
      </c>
      <c r="D35" s="715" t="s">
        <v>1793</v>
      </c>
      <c r="E35" s="715" t="s">
        <v>1526</v>
      </c>
      <c r="F35" s="714" t="s">
        <v>705</v>
      </c>
      <c r="G35" s="716" t="s">
        <v>1672</v>
      </c>
      <c r="H35" s="716" t="s">
        <v>1598</v>
      </c>
      <c r="I35" s="716" t="s">
        <v>1484</v>
      </c>
      <c r="J35" s="717">
        <v>1</v>
      </c>
      <c r="K35" s="736">
        <v>0.16</v>
      </c>
      <c r="L35" s="740">
        <v>21.63</v>
      </c>
      <c r="M35" s="740">
        <v>105.9</v>
      </c>
      <c r="N35" s="719">
        <f t="shared" si="0"/>
        <v>7.3971336107258442E-3</v>
      </c>
      <c r="O35" s="737">
        <f t="shared" si="1"/>
        <v>6.9850175738676518E-3</v>
      </c>
      <c r="P35" s="738">
        <v>0</v>
      </c>
      <c r="Q35" s="737">
        <f t="shared" si="2"/>
        <v>6.9850175738676518E-3</v>
      </c>
      <c r="R35" s="714" t="s">
        <v>1275</v>
      </c>
      <c r="U35" s="714">
        <v>54.9</v>
      </c>
      <c r="V35" s="714">
        <v>11950</v>
      </c>
    </row>
    <row r="36" spans="1:22">
      <c r="A36" s="721" t="s">
        <v>557</v>
      </c>
      <c r="B36" s="714">
        <v>2010</v>
      </c>
      <c r="C36" s="714" t="s">
        <v>1774</v>
      </c>
      <c r="D36" s="715" t="s">
        <v>556</v>
      </c>
      <c r="E36" s="715" t="s">
        <v>559</v>
      </c>
      <c r="F36" s="714" t="s">
        <v>705</v>
      </c>
      <c r="G36" s="716" t="s">
        <v>1672</v>
      </c>
      <c r="H36" s="716" t="s">
        <v>1598</v>
      </c>
      <c r="I36" s="716" t="s">
        <v>1484</v>
      </c>
      <c r="J36" s="717">
        <v>1</v>
      </c>
      <c r="K36" s="736">
        <v>0.38</v>
      </c>
      <c r="L36" s="740">
        <v>21.63</v>
      </c>
      <c r="M36" s="740">
        <v>105.9</v>
      </c>
      <c r="N36" s="719">
        <f t="shared" si="0"/>
        <v>1.756819232547388E-2</v>
      </c>
      <c r="O36" s="737">
        <f t="shared" si="1"/>
        <v>1.6589416737935674E-2</v>
      </c>
      <c r="P36" s="738">
        <v>0</v>
      </c>
      <c r="Q36" s="737">
        <f t="shared" si="2"/>
        <v>1.6589416737935674E-2</v>
      </c>
      <c r="R36" s="714" t="s">
        <v>1275</v>
      </c>
      <c r="U36" s="714">
        <v>54.9</v>
      </c>
      <c r="V36" s="714">
        <v>11950</v>
      </c>
    </row>
    <row r="37" spans="1:22">
      <c r="A37" s="721" t="s">
        <v>557</v>
      </c>
      <c r="B37" s="714">
        <v>2010</v>
      </c>
      <c r="C37" s="714" t="s">
        <v>1774</v>
      </c>
      <c r="D37" s="715" t="s">
        <v>1794</v>
      </c>
      <c r="E37" s="715" t="s">
        <v>1783</v>
      </c>
      <c r="F37" s="714" t="s">
        <v>705</v>
      </c>
      <c r="G37" s="716" t="s">
        <v>1672</v>
      </c>
      <c r="H37" s="716" t="s">
        <v>1598</v>
      </c>
      <c r="I37" s="716" t="s">
        <v>1484</v>
      </c>
      <c r="J37" s="717">
        <v>1</v>
      </c>
      <c r="K37" s="736">
        <v>0.215</v>
      </c>
      <c r="L37" s="740">
        <v>21.63</v>
      </c>
      <c r="M37" s="740">
        <v>105.9</v>
      </c>
      <c r="N37" s="719">
        <f t="shared" si="0"/>
        <v>9.9398982894128522E-3</v>
      </c>
      <c r="O37" s="737">
        <f t="shared" si="1"/>
        <v>9.3861173648846566E-3</v>
      </c>
      <c r="P37" s="738">
        <v>0</v>
      </c>
      <c r="Q37" s="737">
        <f t="shared" si="2"/>
        <v>9.3861173648846566E-3</v>
      </c>
      <c r="R37" s="714" t="s">
        <v>1275</v>
      </c>
      <c r="U37" s="714">
        <v>54.9</v>
      </c>
      <c r="V37" s="714">
        <v>11950</v>
      </c>
    </row>
    <row r="38" spans="1:22">
      <c r="A38" s="721" t="s">
        <v>557</v>
      </c>
      <c r="B38" s="714">
        <v>2010</v>
      </c>
      <c r="C38" s="714" t="s">
        <v>1774</v>
      </c>
      <c r="D38" s="715" t="s">
        <v>1795</v>
      </c>
      <c r="E38" s="715" t="s">
        <v>333</v>
      </c>
      <c r="F38" s="714" t="s">
        <v>705</v>
      </c>
      <c r="G38" s="716" t="s">
        <v>1672</v>
      </c>
      <c r="H38" s="716" t="s">
        <v>1598</v>
      </c>
      <c r="I38" s="716" t="s">
        <v>402</v>
      </c>
      <c r="J38" s="717">
        <v>1</v>
      </c>
      <c r="K38" s="736">
        <v>0.3</v>
      </c>
      <c r="L38" s="740">
        <v>21.63</v>
      </c>
      <c r="M38" s="740">
        <v>105.9</v>
      </c>
      <c r="N38" s="719">
        <f t="shared" si="0"/>
        <v>1.3869625520110958E-2</v>
      </c>
      <c r="O38" s="737">
        <f t="shared" si="1"/>
        <v>1.3096907951001848E-2</v>
      </c>
      <c r="P38" s="738">
        <v>0</v>
      </c>
      <c r="Q38" s="737">
        <f t="shared" si="2"/>
        <v>1.3096907951001848E-2</v>
      </c>
      <c r="R38" s="714" t="s">
        <v>1275</v>
      </c>
      <c r="U38" s="714">
        <v>54.9</v>
      </c>
      <c r="V38" s="714">
        <v>11950</v>
      </c>
    </row>
    <row r="39" spans="1:22">
      <c r="A39" s="721" t="s">
        <v>545</v>
      </c>
      <c r="B39" s="714">
        <v>2008</v>
      </c>
      <c r="C39" s="714" t="s">
        <v>1743</v>
      </c>
      <c r="D39" s="715" t="s">
        <v>544</v>
      </c>
      <c r="E39" s="715" t="s">
        <v>547</v>
      </c>
      <c r="F39" s="714" t="s">
        <v>705</v>
      </c>
      <c r="G39" s="716" t="s">
        <v>1672</v>
      </c>
      <c r="H39" s="716" t="s">
        <v>1608</v>
      </c>
      <c r="I39" s="716" t="s">
        <v>402</v>
      </c>
      <c r="J39" s="717">
        <v>1</v>
      </c>
      <c r="K39" s="736">
        <v>0.59</v>
      </c>
      <c r="L39" s="736">
        <v>1</v>
      </c>
      <c r="M39" s="736">
        <v>100</v>
      </c>
      <c r="N39" s="719">
        <f t="shared" si="0"/>
        <v>0.59</v>
      </c>
      <c r="O39" s="737">
        <f t="shared" si="1"/>
        <v>0.59</v>
      </c>
      <c r="P39" s="738">
        <v>0</v>
      </c>
      <c r="Q39" s="737">
        <f t="shared" si="2"/>
        <v>0.59</v>
      </c>
      <c r="R39" s="714" t="s">
        <v>1275</v>
      </c>
      <c r="U39" s="714">
        <v>54.9</v>
      </c>
      <c r="V39" s="714">
        <v>11780</v>
      </c>
    </row>
    <row r="40" spans="1:22">
      <c r="A40" s="721" t="s">
        <v>545</v>
      </c>
      <c r="B40" s="714">
        <v>2008</v>
      </c>
      <c r="C40" s="714" t="s">
        <v>1743</v>
      </c>
      <c r="E40" s="715" t="s">
        <v>547</v>
      </c>
      <c r="F40" s="714" t="s">
        <v>705</v>
      </c>
      <c r="G40" s="716" t="s">
        <v>1672</v>
      </c>
      <c r="H40" s="716" t="s">
        <v>1608</v>
      </c>
      <c r="I40" s="716" t="s">
        <v>1484</v>
      </c>
      <c r="J40" s="717">
        <v>1</v>
      </c>
      <c r="K40" s="736">
        <v>0.21</v>
      </c>
      <c r="L40" s="736">
        <v>1</v>
      </c>
      <c r="M40" s="736">
        <v>100</v>
      </c>
      <c r="N40" s="719">
        <f t="shared" si="0"/>
        <v>0.21</v>
      </c>
      <c r="O40" s="737">
        <f t="shared" si="1"/>
        <v>0.21</v>
      </c>
      <c r="P40" s="738">
        <v>0</v>
      </c>
      <c r="Q40" s="737">
        <f t="shared" si="2"/>
        <v>0.21</v>
      </c>
      <c r="R40" s="714" t="s">
        <v>1275</v>
      </c>
      <c r="U40" s="714">
        <v>54.9</v>
      </c>
      <c r="V40" s="714">
        <v>11780</v>
      </c>
    </row>
    <row r="41" spans="1:22">
      <c r="A41" s="714" t="s">
        <v>680</v>
      </c>
      <c r="B41" s="714">
        <v>2008</v>
      </c>
      <c r="C41" s="714" t="s">
        <v>1743</v>
      </c>
      <c r="D41" s="715" t="s">
        <v>679</v>
      </c>
      <c r="E41" s="715" t="s">
        <v>682</v>
      </c>
      <c r="F41" s="714" t="s">
        <v>705</v>
      </c>
      <c r="G41" s="716" t="s">
        <v>1672</v>
      </c>
      <c r="H41" s="714" t="s">
        <v>1546</v>
      </c>
      <c r="I41" s="716" t="s">
        <v>402</v>
      </c>
      <c r="J41" s="717">
        <v>1</v>
      </c>
      <c r="K41" s="736">
        <v>1.36</v>
      </c>
      <c r="L41" s="736">
        <v>1</v>
      </c>
      <c r="M41" s="736">
        <v>100</v>
      </c>
      <c r="N41" s="719">
        <f t="shared" si="0"/>
        <v>1.36</v>
      </c>
      <c r="O41" s="737">
        <f t="shared" si="1"/>
        <v>1.36</v>
      </c>
      <c r="P41" s="738">
        <v>0</v>
      </c>
      <c r="Q41" s="737">
        <f t="shared" si="2"/>
        <v>1.36</v>
      </c>
      <c r="R41" s="714" t="s">
        <v>1275</v>
      </c>
      <c r="U41" s="714">
        <v>54.9</v>
      </c>
      <c r="V41" s="714">
        <v>11780</v>
      </c>
    </row>
    <row r="42" spans="1:22">
      <c r="A42" s="714" t="s">
        <v>680</v>
      </c>
      <c r="B42" s="714">
        <v>2008</v>
      </c>
      <c r="C42" s="714" t="s">
        <v>1743</v>
      </c>
      <c r="E42" s="715" t="s">
        <v>682</v>
      </c>
      <c r="F42" s="714" t="s">
        <v>705</v>
      </c>
      <c r="G42" s="716" t="s">
        <v>1672</v>
      </c>
      <c r="H42" s="714" t="s">
        <v>1546</v>
      </c>
      <c r="I42" s="716" t="s">
        <v>1484</v>
      </c>
      <c r="J42" s="717">
        <v>1</v>
      </c>
      <c r="K42" s="736">
        <v>0.63</v>
      </c>
      <c r="L42" s="736">
        <v>1</v>
      </c>
      <c r="M42" s="736">
        <v>100</v>
      </c>
      <c r="N42" s="719">
        <f t="shared" si="0"/>
        <v>0.63</v>
      </c>
      <c r="O42" s="737">
        <f t="shared" si="1"/>
        <v>0.63</v>
      </c>
      <c r="P42" s="738">
        <v>0</v>
      </c>
      <c r="Q42" s="737">
        <f t="shared" si="2"/>
        <v>0.63</v>
      </c>
      <c r="R42" s="714" t="s">
        <v>1275</v>
      </c>
      <c r="U42" s="714">
        <v>54.9</v>
      </c>
      <c r="V42" s="714">
        <v>11780</v>
      </c>
    </row>
    <row r="43" spans="1:22">
      <c r="A43" s="714" t="s">
        <v>680</v>
      </c>
      <c r="B43" s="714">
        <v>2010</v>
      </c>
      <c r="C43" s="714" t="s">
        <v>1774</v>
      </c>
      <c r="E43" s="715" t="s">
        <v>1486</v>
      </c>
      <c r="F43" s="714" t="s">
        <v>705</v>
      </c>
      <c r="G43" s="716" t="s">
        <v>1672</v>
      </c>
      <c r="H43" s="714" t="s">
        <v>1546</v>
      </c>
      <c r="I43" s="716" t="s">
        <v>1484</v>
      </c>
      <c r="J43" s="717">
        <v>1</v>
      </c>
      <c r="K43" s="736">
        <f>29.7/30</f>
        <v>0.99</v>
      </c>
      <c r="L43" s="740">
        <v>21.63</v>
      </c>
      <c r="M43" s="740">
        <v>105.9</v>
      </c>
      <c r="N43" s="719">
        <f t="shared" si="0"/>
        <v>4.5769764216366159E-2</v>
      </c>
      <c r="O43" s="737">
        <f t="shared" si="1"/>
        <v>4.3219796238306102E-2</v>
      </c>
      <c r="P43" s="738">
        <v>0</v>
      </c>
      <c r="Q43" s="737">
        <f t="shared" si="2"/>
        <v>4.3219796238306102E-2</v>
      </c>
      <c r="R43" s="714" t="s">
        <v>1275</v>
      </c>
      <c r="U43" s="714">
        <v>54.9</v>
      </c>
      <c r="V43" s="714">
        <v>11950</v>
      </c>
    </row>
    <row r="44" spans="1:22">
      <c r="A44" s="714" t="s">
        <v>586</v>
      </c>
      <c r="B44" s="714">
        <v>2008</v>
      </c>
      <c r="C44" s="714" t="s">
        <v>1743</v>
      </c>
      <c r="D44" s="715" t="s">
        <v>585</v>
      </c>
      <c r="E44" s="715" t="s">
        <v>1236</v>
      </c>
      <c r="F44" s="714" t="s">
        <v>705</v>
      </c>
      <c r="G44" s="716" t="s">
        <v>1672</v>
      </c>
      <c r="H44" s="716" t="s">
        <v>1513</v>
      </c>
      <c r="I44" s="716" t="s">
        <v>402</v>
      </c>
      <c r="J44" s="717">
        <v>1</v>
      </c>
      <c r="K44" s="736">
        <v>1.98</v>
      </c>
      <c r="L44" s="736">
        <v>1</v>
      </c>
      <c r="M44" s="736">
        <v>100</v>
      </c>
      <c r="N44" s="719">
        <f t="shared" si="0"/>
        <v>1.98</v>
      </c>
      <c r="O44" s="737">
        <f t="shared" si="1"/>
        <v>1.9799999999999998</v>
      </c>
      <c r="P44" s="738">
        <v>0</v>
      </c>
      <c r="Q44" s="737">
        <f t="shared" si="2"/>
        <v>1.9799999999999998</v>
      </c>
      <c r="R44" s="714" t="s">
        <v>1275</v>
      </c>
      <c r="U44" s="714">
        <v>54.9</v>
      </c>
      <c r="V44" s="714">
        <v>11780</v>
      </c>
    </row>
    <row r="45" spans="1:22">
      <c r="A45" s="714" t="s">
        <v>586</v>
      </c>
      <c r="B45" s="714">
        <v>2008</v>
      </c>
      <c r="C45" s="714" t="s">
        <v>1743</v>
      </c>
      <c r="E45" s="715" t="s">
        <v>1236</v>
      </c>
      <c r="F45" s="714" t="s">
        <v>705</v>
      </c>
      <c r="G45" s="716" t="s">
        <v>1672</v>
      </c>
      <c r="H45" s="716" t="s">
        <v>1513</v>
      </c>
      <c r="I45" s="716" t="s">
        <v>1484</v>
      </c>
      <c r="J45" s="717">
        <v>1</v>
      </c>
      <c r="K45" s="736">
        <v>0.64</v>
      </c>
      <c r="L45" s="736">
        <v>1</v>
      </c>
      <c r="M45" s="736">
        <v>100</v>
      </c>
      <c r="N45" s="719">
        <f t="shared" si="0"/>
        <v>0.64</v>
      </c>
      <c r="O45" s="737">
        <f t="shared" si="1"/>
        <v>0.64</v>
      </c>
      <c r="P45" s="738">
        <v>0</v>
      </c>
      <c r="Q45" s="737">
        <f t="shared" si="2"/>
        <v>0.64</v>
      </c>
      <c r="R45" s="714" t="s">
        <v>1275</v>
      </c>
      <c r="U45" s="714">
        <v>54.9</v>
      </c>
      <c r="V45" s="714">
        <v>11780</v>
      </c>
    </row>
    <row r="46" spans="1:22">
      <c r="A46" s="714" t="s">
        <v>551</v>
      </c>
      <c r="B46" s="714">
        <v>2010</v>
      </c>
      <c r="C46" s="714" t="s">
        <v>1774</v>
      </c>
      <c r="D46" s="715" t="s">
        <v>1798</v>
      </c>
      <c r="E46" s="715" t="s">
        <v>1526</v>
      </c>
      <c r="F46" s="714" t="s">
        <v>705</v>
      </c>
      <c r="G46" s="716" t="s">
        <v>1672</v>
      </c>
      <c r="H46" s="716" t="s">
        <v>1630</v>
      </c>
      <c r="I46" s="716" t="s">
        <v>1484</v>
      </c>
      <c r="J46" s="717">
        <v>1</v>
      </c>
      <c r="K46" s="736">
        <v>0.32</v>
      </c>
      <c r="L46" s="740">
        <v>21.63</v>
      </c>
      <c r="M46" s="740">
        <v>105.9</v>
      </c>
      <c r="N46" s="719">
        <f t="shared" si="0"/>
        <v>1.4794267221451688E-2</v>
      </c>
      <c r="O46" s="737">
        <f t="shared" si="1"/>
        <v>1.3970035147735304E-2</v>
      </c>
      <c r="P46" s="738">
        <v>0</v>
      </c>
      <c r="Q46" s="737">
        <f t="shared" si="2"/>
        <v>1.3970035147735304E-2</v>
      </c>
      <c r="R46" s="714" t="s">
        <v>1275</v>
      </c>
      <c r="S46" s="721" t="s">
        <v>1599</v>
      </c>
      <c r="U46" s="714">
        <v>54.9</v>
      </c>
      <c r="V46" s="714">
        <v>11950</v>
      </c>
    </row>
    <row r="47" spans="1:22">
      <c r="A47" s="714" t="s">
        <v>551</v>
      </c>
      <c r="B47" s="714">
        <v>2010</v>
      </c>
      <c r="C47" s="714" t="s">
        <v>1774</v>
      </c>
      <c r="D47" s="715" t="s">
        <v>1799</v>
      </c>
      <c r="E47" s="715" t="s">
        <v>1800</v>
      </c>
      <c r="F47" s="714" t="s">
        <v>705</v>
      </c>
      <c r="G47" s="716" t="s">
        <v>1672</v>
      </c>
      <c r="H47" s="716" t="s">
        <v>1630</v>
      </c>
      <c r="I47" s="716" t="s">
        <v>1484</v>
      </c>
      <c r="J47" s="717">
        <v>1</v>
      </c>
      <c r="K47" s="736">
        <v>0.23</v>
      </c>
      <c r="L47" s="740">
        <v>21.63</v>
      </c>
      <c r="M47" s="740">
        <v>105.9</v>
      </c>
      <c r="N47" s="719">
        <f t="shared" si="0"/>
        <v>1.0633379565418401E-2</v>
      </c>
      <c r="O47" s="737">
        <f t="shared" si="1"/>
        <v>1.0040962762434751E-2</v>
      </c>
      <c r="P47" s="738">
        <v>0</v>
      </c>
      <c r="Q47" s="737">
        <f t="shared" si="2"/>
        <v>1.0040962762434751E-2</v>
      </c>
      <c r="R47" s="714" t="s">
        <v>1275</v>
      </c>
      <c r="S47" s="721" t="s">
        <v>1599</v>
      </c>
      <c r="U47" s="714">
        <v>54.9</v>
      </c>
      <c r="V47" s="714">
        <v>11950</v>
      </c>
    </row>
    <row r="48" spans="1:22">
      <c r="A48" s="714" t="s">
        <v>551</v>
      </c>
      <c r="B48" s="714">
        <v>2010</v>
      </c>
      <c r="C48" s="714" t="s">
        <v>1774</v>
      </c>
      <c r="D48" s="715" t="s">
        <v>1632</v>
      </c>
      <c r="E48" s="715" t="s">
        <v>721</v>
      </c>
      <c r="F48" s="714" t="s">
        <v>705</v>
      </c>
      <c r="G48" s="716" t="s">
        <v>1672</v>
      </c>
      <c r="H48" s="716" t="s">
        <v>1630</v>
      </c>
      <c r="I48" s="716" t="s">
        <v>1484</v>
      </c>
      <c r="J48" s="717">
        <v>1</v>
      </c>
      <c r="K48" s="736">
        <v>0.55000000000000004</v>
      </c>
      <c r="L48" s="740">
        <v>21.63</v>
      </c>
      <c r="M48" s="740">
        <v>105.9</v>
      </c>
      <c r="N48" s="719">
        <f t="shared" si="0"/>
        <v>2.5427646786870092E-2</v>
      </c>
      <c r="O48" s="737">
        <f t="shared" si="1"/>
        <v>2.4010997910170057E-2</v>
      </c>
      <c r="P48" s="738">
        <v>0</v>
      </c>
      <c r="Q48" s="737">
        <f t="shared" si="2"/>
        <v>2.4010997910170057E-2</v>
      </c>
      <c r="R48" s="714" t="s">
        <v>1275</v>
      </c>
      <c r="S48" s="721" t="s">
        <v>1599</v>
      </c>
      <c r="U48" s="714">
        <v>54.9</v>
      </c>
      <c r="V48" s="714">
        <v>11950</v>
      </c>
    </row>
    <row r="49" spans="1:22">
      <c r="A49" s="714" t="s">
        <v>551</v>
      </c>
      <c r="B49" s="714">
        <v>2010</v>
      </c>
      <c r="C49" s="714" t="s">
        <v>1774</v>
      </c>
      <c r="D49" s="715" t="s">
        <v>1632</v>
      </c>
      <c r="E49" s="715" t="s">
        <v>721</v>
      </c>
      <c r="F49" s="714" t="s">
        <v>705</v>
      </c>
      <c r="G49" s="716" t="s">
        <v>1672</v>
      </c>
      <c r="H49" s="716" t="s">
        <v>1481</v>
      </c>
      <c r="I49" s="716" t="s">
        <v>1484</v>
      </c>
      <c r="J49" s="717">
        <v>1</v>
      </c>
      <c r="K49" s="736">
        <v>0.34</v>
      </c>
      <c r="L49" s="740">
        <v>21.63</v>
      </c>
      <c r="M49" s="740">
        <v>105.9</v>
      </c>
      <c r="N49" s="719">
        <f t="shared" si="0"/>
        <v>1.5718908922792419E-2</v>
      </c>
      <c r="O49" s="737">
        <f t="shared" si="1"/>
        <v>1.4843162344468761E-2</v>
      </c>
      <c r="P49" s="738">
        <v>0</v>
      </c>
      <c r="Q49" s="737">
        <f t="shared" si="2"/>
        <v>1.4843162344468761E-2</v>
      </c>
      <c r="R49" s="714" t="s">
        <v>1275</v>
      </c>
      <c r="S49" s="721" t="s">
        <v>1599</v>
      </c>
      <c r="U49" s="714">
        <v>54.9</v>
      </c>
      <c r="V49" s="714">
        <v>11950</v>
      </c>
    </row>
    <row r="50" spans="1:22">
      <c r="A50" s="714" t="s">
        <v>551</v>
      </c>
      <c r="B50" s="714">
        <v>2010</v>
      </c>
      <c r="C50" s="714" t="s">
        <v>1774</v>
      </c>
      <c r="D50" s="715" t="s">
        <v>1637</v>
      </c>
      <c r="E50" s="715" t="s">
        <v>1801</v>
      </c>
      <c r="F50" s="714" t="s">
        <v>705</v>
      </c>
      <c r="G50" s="716" t="s">
        <v>1672</v>
      </c>
      <c r="H50" s="716" t="s">
        <v>1481</v>
      </c>
      <c r="I50" s="716" t="s">
        <v>1484</v>
      </c>
      <c r="J50" s="717">
        <v>1</v>
      </c>
      <c r="K50" s="736">
        <v>0.44</v>
      </c>
      <c r="L50" s="740">
        <v>21.63</v>
      </c>
      <c r="M50" s="740">
        <v>105.9</v>
      </c>
      <c r="N50" s="719">
        <f t="shared" si="0"/>
        <v>2.034211742949607E-2</v>
      </c>
      <c r="O50" s="737">
        <f t="shared" si="1"/>
        <v>1.9208798328136042E-2</v>
      </c>
      <c r="P50" s="738">
        <v>0</v>
      </c>
      <c r="Q50" s="737">
        <f t="shared" si="2"/>
        <v>1.9208798328136042E-2</v>
      </c>
      <c r="R50" s="714" t="s">
        <v>1275</v>
      </c>
      <c r="S50" s="721" t="s">
        <v>1599</v>
      </c>
      <c r="U50" s="714">
        <v>54.9</v>
      </c>
      <c r="V50" s="714">
        <v>11950</v>
      </c>
    </row>
    <row r="51" spans="1:22">
      <c r="A51" s="714" t="s">
        <v>551</v>
      </c>
      <c r="B51" s="714">
        <v>2010</v>
      </c>
      <c r="C51" s="714" t="s">
        <v>1774</v>
      </c>
      <c r="D51" s="715" t="s">
        <v>1802</v>
      </c>
      <c r="E51" s="715" t="s">
        <v>732</v>
      </c>
      <c r="F51" s="714" t="s">
        <v>705</v>
      </c>
      <c r="G51" s="716" t="s">
        <v>1672</v>
      </c>
      <c r="H51" s="716" t="s">
        <v>1481</v>
      </c>
      <c r="I51" s="716" t="s">
        <v>1484</v>
      </c>
      <c r="J51" s="717">
        <v>1</v>
      </c>
      <c r="K51" s="736">
        <v>0.31</v>
      </c>
      <c r="L51" s="740">
        <v>21.63</v>
      </c>
      <c r="M51" s="740">
        <v>105.9</v>
      </c>
      <c r="N51" s="719">
        <f t="shared" si="0"/>
        <v>1.4331946370781322E-2</v>
      </c>
      <c r="O51" s="737">
        <f t="shared" si="1"/>
        <v>1.3533471549368577E-2</v>
      </c>
      <c r="P51" s="738">
        <v>0</v>
      </c>
      <c r="Q51" s="737">
        <f t="shared" si="2"/>
        <v>1.3533471549368577E-2</v>
      </c>
      <c r="R51" s="714" t="s">
        <v>1275</v>
      </c>
      <c r="S51" s="721" t="s">
        <v>1599</v>
      </c>
      <c r="U51" s="714">
        <v>54.9</v>
      </c>
      <c r="V51" s="714">
        <v>11950</v>
      </c>
    </row>
    <row r="52" spans="1:22">
      <c r="A52" s="714" t="s">
        <v>533</v>
      </c>
      <c r="B52" s="714">
        <v>2008</v>
      </c>
      <c r="C52" s="714" t="s">
        <v>1743</v>
      </c>
      <c r="D52" s="715" t="s">
        <v>532</v>
      </c>
      <c r="E52" s="715" t="s">
        <v>1493</v>
      </c>
      <c r="F52" s="714" t="s">
        <v>705</v>
      </c>
      <c r="G52" s="716" t="s">
        <v>1672</v>
      </c>
      <c r="H52" s="716" t="s">
        <v>1584</v>
      </c>
      <c r="I52" s="716" t="s">
        <v>402</v>
      </c>
      <c r="J52" s="717">
        <v>1</v>
      </c>
      <c r="K52" s="736">
        <v>0.87</v>
      </c>
      <c r="L52" s="736">
        <v>1</v>
      </c>
      <c r="M52" s="736">
        <v>100</v>
      </c>
      <c r="N52" s="719">
        <f t="shared" si="0"/>
        <v>0.87</v>
      </c>
      <c r="O52" s="737">
        <f t="shared" si="1"/>
        <v>0.86999999999999988</v>
      </c>
      <c r="P52" s="738">
        <v>0</v>
      </c>
      <c r="Q52" s="737">
        <f t="shared" si="2"/>
        <v>0.86999999999999988</v>
      </c>
      <c r="R52" s="714" t="s">
        <v>1275</v>
      </c>
      <c r="S52" s="721" t="s">
        <v>1642</v>
      </c>
      <c r="U52" s="714">
        <v>54.9</v>
      </c>
      <c r="V52" s="714">
        <v>11780</v>
      </c>
    </row>
    <row r="53" spans="1:22">
      <c r="A53" s="714" t="s">
        <v>533</v>
      </c>
      <c r="B53" s="714">
        <v>2008</v>
      </c>
      <c r="C53" s="714" t="s">
        <v>1743</v>
      </c>
      <c r="E53" s="715" t="s">
        <v>1493</v>
      </c>
      <c r="F53" s="714" t="s">
        <v>705</v>
      </c>
      <c r="G53" s="716" t="s">
        <v>1672</v>
      </c>
      <c r="H53" s="716" t="s">
        <v>1584</v>
      </c>
      <c r="I53" s="716" t="s">
        <v>1484</v>
      </c>
      <c r="J53" s="717">
        <v>1</v>
      </c>
      <c r="K53" s="736">
        <v>0.3</v>
      </c>
      <c r="L53" s="736">
        <v>1</v>
      </c>
      <c r="M53" s="736">
        <v>100</v>
      </c>
      <c r="N53" s="719">
        <f t="shared" si="0"/>
        <v>0.3</v>
      </c>
      <c r="O53" s="737">
        <f t="shared" si="1"/>
        <v>0.3</v>
      </c>
      <c r="P53" s="738">
        <v>0</v>
      </c>
      <c r="Q53" s="737">
        <f t="shared" si="2"/>
        <v>0.3</v>
      </c>
      <c r="R53" s="714" t="s">
        <v>1275</v>
      </c>
      <c r="S53" s="721" t="s">
        <v>1642</v>
      </c>
      <c r="U53" s="714">
        <v>54.9</v>
      </c>
      <c r="V53" s="714">
        <v>11780</v>
      </c>
    </row>
    <row r="54" spans="1:22">
      <c r="A54" s="714" t="s">
        <v>533</v>
      </c>
      <c r="B54" s="714">
        <v>2010</v>
      </c>
      <c r="C54" s="714" t="s">
        <v>1774</v>
      </c>
      <c r="E54" s="715" t="s">
        <v>1539</v>
      </c>
      <c r="F54" s="714" t="s">
        <v>705</v>
      </c>
      <c r="G54" s="716" t="s">
        <v>1672</v>
      </c>
      <c r="H54" s="716" t="s">
        <v>1584</v>
      </c>
      <c r="I54" s="716" t="s">
        <v>1484</v>
      </c>
      <c r="J54" s="717">
        <v>1</v>
      </c>
      <c r="K54" s="736">
        <v>0.37</v>
      </c>
      <c r="L54" s="740">
        <v>21.63</v>
      </c>
      <c r="M54" s="740">
        <v>105.9</v>
      </c>
      <c r="N54" s="719">
        <f t="shared" si="0"/>
        <v>1.7105871474803514E-2</v>
      </c>
      <c r="O54" s="737">
        <f t="shared" si="1"/>
        <v>1.6152853139568945E-2</v>
      </c>
      <c r="P54" s="738">
        <v>0</v>
      </c>
      <c r="Q54" s="737">
        <f t="shared" si="2"/>
        <v>1.6152853139568945E-2</v>
      </c>
      <c r="R54" s="714" t="s">
        <v>1275</v>
      </c>
      <c r="S54" s="721" t="s">
        <v>1642</v>
      </c>
      <c r="U54" s="714">
        <v>54.9</v>
      </c>
      <c r="V54" s="714">
        <v>11950</v>
      </c>
    </row>
    <row r="55" spans="1:22">
      <c r="A55" s="714" t="s">
        <v>533</v>
      </c>
      <c r="B55" s="714">
        <v>2010</v>
      </c>
      <c r="C55" s="714" t="s">
        <v>1774</v>
      </c>
      <c r="E55" s="715" t="s">
        <v>1629</v>
      </c>
      <c r="F55" s="714" t="s">
        <v>705</v>
      </c>
      <c r="G55" s="716" t="s">
        <v>1672</v>
      </c>
      <c r="H55" s="716" t="s">
        <v>1584</v>
      </c>
      <c r="I55" s="716" t="s">
        <v>1484</v>
      </c>
      <c r="J55" s="717">
        <v>1</v>
      </c>
      <c r="K55" s="736">
        <v>0.45</v>
      </c>
      <c r="L55" s="740">
        <v>21.63</v>
      </c>
      <c r="M55" s="740">
        <v>105.9</v>
      </c>
      <c r="N55" s="719">
        <f t="shared" si="0"/>
        <v>2.0804438280166437E-2</v>
      </c>
      <c r="O55" s="737">
        <f t="shared" si="1"/>
        <v>1.964536192650277E-2</v>
      </c>
      <c r="P55" s="738">
        <v>0</v>
      </c>
      <c r="Q55" s="737">
        <f t="shared" si="2"/>
        <v>1.964536192650277E-2</v>
      </c>
      <c r="R55" s="714" t="s">
        <v>1275</v>
      </c>
      <c r="S55" s="721" t="s">
        <v>1642</v>
      </c>
      <c r="U55" s="714">
        <v>54.9</v>
      </c>
      <c r="V55" s="714">
        <v>11950</v>
      </c>
    </row>
    <row r="56" spans="1:22">
      <c r="A56" s="714" t="s">
        <v>533</v>
      </c>
      <c r="B56" s="714">
        <v>2010</v>
      </c>
      <c r="C56" s="714" t="s">
        <v>1774</v>
      </c>
      <c r="E56" s="715" t="s">
        <v>1782</v>
      </c>
      <c r="F56" s="714" t="s">
        <v>705</v>
      </c>
      <c r="G56" s="716" t="s">
        <v>1672</v>
      </c>
      <c r="H56" s="716" t="s">
        <v>1584</v>
      </c>
      <c r="I56" s="716" t="s">
        <v>1484</v>
      </c>
      <c r="J56" s="717">
        <v>1</v>
      </c>
      <c r="K56" s="736">
        <v>0.44</v>
      </c>
      <c r="L56" s="740">
        <v>21.63</v>
      </c>
      <c r="M56" s="740">
        <v>105.9</v>
      </c>
      <c r="N56" s="719">
        <f t="shared" si="0"/>
        <v>2.034211742949607E-2</v>
      </c>
      <c r="O56" s="737">
        <f t="shared" si="1"/>
        <v>1.9208798328136042E-2</v>
      </c>
      <c r="P56" s="738">
        <v>0</v>
      </c>
      <c r="Q56" s="737">
        <f t="shared" si="2"/>
        <v>1.9208798328136042E-2</v>
      </c>
      <c r="R56" s="714" t="s">
        <v>1275</v>
      </c>
      <c r="S56" s="721" t="s">
        <v>1642</v>
      </c>
      <c r="U56" s="714">
        <v>54.9</v>
      </c>
      <c r="V56" s="714">
        <v>11950</v>
      </c>
    </row>
    <row r="57" spans="1:22">
      <c r="A57" s="714" t="s">
        <v>533</v>
      </c>
      <c r="B57" s="714">
        <v>2010</v>
      </c>
      <c r="C57" s="714" t="s">
        <v>1774</v>
      </c>
      <c r="E57" s="715" t="s">
        <v>1544</v>
      </c>
      <c r="F57" s="714" t="s">
        <v>705</v>
      </c>
      <c r="G57" s="716" t="s">
        <v>1672</v>
      </c>
      <c r="H57" s="716" t="s">
        <v>1584</v>
      </c>
      <c r="I57" s="716" t="s">
        <v>1484</v>
      </c>
      <c r="J57" s="717">
        <v>1</v>
      </c>
      <c r="K57" s="736">
        <v>0.37</v>
      </c>
      <c r="L57" s="740">
        <v>21.63</v>
      </c>
      <c r="M57" s="740">
        <v>105.9</v>
      </c>
      <c r="N57" s="719">
        <f t="shared" si="0"/>
        <v>1.7105871474803514E-2</v>
      </c>
      <c r="O57" s="737">
        <f t="shared" si="1"/>
        <v>1.6152853139568945E-2</v>
      </c>
      <c r="P57" s="738">
        <v>0</v>
      </c>
      <c r="Q57" s="737">
        <f t="shared" si="2"/>
        <v>1.6152853139568945E-2</v>
      </c>
      <c r="R57" s="714" t="s">
        <v>1275</v>
      </c>
      <c r="S57" s="721" t="s">
        <v>1642</v>
      </c>
      <c r="U57" s="714">
        <v>54.9</v>
      </c>
      <c r="V57" s="714">
        <v>11950</v>
      </c>
    </row>
    <row r="58" spans="1:22">
      <c r="A58" s="721" t="s">
        <v>1657</v>
      </c>
      <c r="B58" s="714">
        <v>2008</v>
      </c>
      <c r="C58" s="714" t="s">
        <v>1743</v>
      </c>
      <c r="D58" s="715" t="s">
        <v>598</v>
      </c>
      <c r="E58" s="715" t="s">
        <v>333</v>
      </c>
      <c r="F58" s="714" t="s">
        <v>705</v>
      </c>
      <c r="G58" s="716" t="s">
        <v>1700</v>
      </c>
      <c r="H58" s="714" t="s">
        <v>1659</v>
      </c>
      <c r="I58" s="716" t="s">
        <v>402</v>
      </c>
      <c r="J58" s="717">
        <v>1</v>
      </c>
      <c r="K58" s="736">
        <v>0.08</v>
      </c>
      <c r="L58" s="736">
        <v>1</v>
      </c>
      <c r="M58" s="736">
        <v>100</v>
      </c>
      <c r="N58" s="719">
        <f t="shared" si="0"/>
        <v>0.08</v>
      </c>
      <c r="O58" s="737">
        <f t="shared" si="1"/>
        <v>0.08</v>
      </c>
      <c r="P58" s="738">
        <v>0</v>
      </c>
      <c r="Q58" s="737">
        <f t="shared" si="2"/>
        <v>0.08</v>
      </c>
      <c r="R58" s="714" t="s">
        <v>1275</v>
      </c>
      <c r="S58" s="714" t="s">
        <v>1537</v>
      </c>
      <c r="U58" s="714">
        <v>54.9</v>
      </c>
      <c r="V58" s="714">
        <v>11780</v>
      </c>
    </row>
    <row r="59" spans="1:22">
      <c r="A59" s="721" t="s">
        <v>1657</v>
      </c>
      <c r="B59" s="714">
        <v>2008</v>
      </c>
      <c r="C59" s="714" t="s">
        <v>1743</v>
      </c>
      <c r="E59" s="715" t="s">
        <v>333</v>
      </c>
      <c r="F59" s="714" t="s">
        <v>705</v>
      </c>
      <c r="G59" s="716" t="s">
        <v>1700</v>
      </c>
      <c r="H59" s="714" t="s">
        <v>1659</v>
      </c>
      <c r="I59" s="716" t="s">
        <v>1484</v>
      </c>
      <c r="J59" s="717">
        <v>1</v>
      </c>
      <c r="K59" s="736">
        <v>7.0000000000000007E-2</v>
      </c>
      <c r="L59" s="736">
        <v>1</v>
      </c>
      <c r="M59" s="736">
        <v>100</v>
      </c>
      <c r="N59" s="719">
        <f t="shared" si="0"/>
        <v>7.0000000000000007E-2</v>
      </c>
      <c r="O59" s="737">
        <f t="shared" si="1"/>
        <v>7.0000000000000007E-2</v>
      </c>
      <c r="P59" s="738">
        <v>0</v>
      </c>
      <c r="Q59" s="737">
        <f t="shared" si="2"/>
        <v>7.0000000000000007E-2</v>
      </c>
      <c r="R59" s="714" t="s">
        <v>1275</v>
      </c>
      <c r="S59" s="714" t="s">
        <v>1537</v>
      </c>
      <c r="U59" s="714">
        <v>54.9</v>
      </c>
      <c r="V59" s="714">
        <v>11780</v>
      </c>
    </row>
    <row r="60" spans="1:22">
      <c r="A60" s="721" t="s">
        <v>1479</v>
      </c>
      <c r="B60" s="714">
        <v>2009</v>
      </c>
      <c r="C60" s="714" t="s">
        <v>1743</v>
      </c>
      <c r="E60" s="715" t="s">
        <v>1485</v>
      </c>
      <c r="F60" s="714" t="s">
        <v>705</v>
      </c>
      <c r="G60" s="716" t="s">
        <v>1672</v>
      </c>
      <c r="H60" s="716" t="s">
        <v>1481</v>
      </c>
      <c r="I60" s="716" t="s">
        <v>1484</v>
      </c>
      <c r="J60" s="717">
        <v>1</v>
      </c>
      <c r="K60" s="736">
        <v>0.03</v>
      </c>
      <c r="L60" s="736">
        <v>1</v>
      </c>
      <c r="M60" s="736">
        <v>103.7</v>
      </c>
      <c r="N60" s="719">
        <f t="shared" si="0"/>
        <v>0.03</v>
      </c>
      <c r="O60" s="737">
        <f t="shared" si="1"/>
        <v>2.8929604628736737E-2</v>
      </c>
      <c r="P60" s="738">
        <v>0</v>
      </c>
      <c r="Q60" s="737">
        <f t="shared" si="2"/>
        <v>2.8929604628736737E-2</v>
      </c>
      <c r="R60" s="714" t="s">
        <v>502</v>
      </c>
      <c r="S60" s="721" t="s">
        <v>1482</v>
      </c>
      <c r="U60" s="714">
        <v>52.3</v>
      </c>
      <c r="V60" s="714">
        <v>2416</v>
      </c>
    </row>
    <row r="61" spans="1:22">
      <c r="A61" s="714" t="s">
        <v>611</v>
      </c>
      <c r="B61" s="714">
        <v>2009</v>
      </c>
      <c r="C61" s="714" t="s">
        <v>1743</v>
      </c>
      <c r="D61" s="715" t="s">
        <v>610</v>
      </c>
      <c r="E61" s="715" t="s">
        <v>1493</v>
      </c>
      <c r="F61" s="714" t="s">
        <v>705</v>
      </c>
      <c r="G61" s="716" t="s">
        <v>1672</v>
      </c>
      <c r="H61" s="716" t="s">
        <v>1494</v>
      </c>
      <c r="I61" s="715" t="s">
        <v>402</v>
      </c>
      <c r="J61" s="717">
        <v>1</v>
      </c>
      <c r="K61" s="736">
        <v>1.1000000000000001</v>
      </c>
      <c r="L61" s="736">
        <v>1</v>
      </c>
      <c r="M61" s="736">
        <v>103.7</v>
      </c>
      <c r="N61" s="719">
        <f t="shared" si="0"/>
        <v>1.1000000000000001</v>
      </c>
      <c r="O61" s="737">
        <f t="shared" si="1"/>
        <v>1.0607521697203472</v>
      </c>
      <c r="P61" s="738">
        <v>0</v>
      </c>
      <c r="Q61" s="737">
        <f t="shared" si="2"/>
        <v>1.0607521697203472</v>
      </c>
      <c r="R61" s="714" t="s">
        <v>502</v>
      </c>
      <c r="S61" s="714" t="s">
        <v>1693</v>
      </c>
      <c r="U61" s="714">
        <v>52.3</v>
      </c>
      <c r="V61" s="714">
        <v>2416</v>
      </c>
    </row>
    <row r="62" spans="1:22">
      <c r="A62" s="714" t="s">
        <v>611</v>
      </c>
      <c r="B62" s="714">
        <v>2009</v>
      </c>
      <c r="C62" s="714" t="s">
        <v>1743</v>
      </c>
      <c r="E62" s="715" t="s">
        <v>1493</v>
      </c>
      <c r="F62" s="714" t="s">
        <v>705</v>
      </c>
      <c r="G62" s="716" t="s">
        <v>1672</v>
      </c>
      <c r="H62" s="716" t="s">
        <v>1494</v>
      </c>
      <c r="I62" s="715" t="s">
        <v>1484</v>
      </c>
      <c r="J62" s="717">
        <v>1</v>
      </c>
      <c r="K62" s="736">
        <v>0.49</v>
      </c>
      <c r="L62" s="736">
        <v>1</v>
      </c>
      <c r="M62" s="736">
        <v>103.7</v>
      </c>
      <c r="N62" s="719">
        <f t="shared" si="0"/>
        <v>0.49</v>
      </c>
      <c r="O62" s="737">
        <f t="shared" si="1"/>
        <v>0.47251687560270006</v>
      </c>
      <c r="P62" s="738">
        <v>0</v>
      </c>
      <c r="Q62" s="737">
        <f t="shared" si="2"/>
        <v>0.47251687560270006</v>
      </c>
      <c r="R62" s="714" t="s">
        <v>502</v>
      </c>
      <c r="S62" s="714" t="s">
        <v>1693</v>
      </c>
      <c r="U62" s="714">
        <v>52.3</v>
      </c>
      <c r="V62" s="714">
        <v>2416</v>
      </c>
    </row>
    <row r="63" spans="1:22">
      <c r="A63" s="714" t="s">
        <v>1506</v>
      </c>
      <c r="B63" s="714">
        <v>2007</v>
      </c>
      <c r="C63" s="714" t="s">
        <v>1130</v>
      </c>
      <c r="F63" s="714" t="s">
        <v>705</v>
      </c>
      <c r="G63" s="716" t="s">
        <v>1672</v>
      </c>
      <c r="H63" s="716" t="s">
        <v>1494</v>
      </c>
      <c r="I63" s="716" t="s">
        <v>1484</v>
      </c>
      <c r="J63" s="717">
        <v>1</v>
      </c>
      <c r="K63" s="736">
        <v>4</v>
      </c>
      <c r="L63" s="736">
        <v>18.920000000000002</v>
      </c>
      <c r="M63" s="736">
        <v>83.5</v>
      </c>
      <c r="N63" s="719">
        <f t="shared" si="0"/>
        <v>0.21141649048625791</v>
      </c>
      <c r="O63" s="737">
        <f t="shared" si="1"/>
        <v>0.25319340177994959</v>
      </c>
      <c r="P63" s="738">
        <v>0</v>
      </c>
      <c r="Q63" s="737">
        <f t="shared" si="2"/>
        <v>0.25319340177994959</v>
      </c>
      <c r="R63" s="714" t="s">
        <v>502</v>
      </c>
      <c r="S63" s="714" t="s">
        <v>1503</v>
      </c>
      <c r="U63" s="714">
        <v>52.3</v>
      </c>
      <c r="V63" s="714">
        <v>2427</v>
      </c>
    </row>
    <row r="64" spans="1:22">
      <c r="A64" s="714" t="s">
        <v>1506</v>
      </c>
      <c r="B64" s="714">
        <v>2009</v>
      </c>
      <c r="C64" s="714" t="s">
        <v>1743</v>
      </c>
      <c r="E64" s="715" t="s">
        <v>1502</v>
      </c>
      <c r="F64" s="714" t="s">
        <v>705</v>
      </c>
      <c r="G64" s="716" t="s">
        <v>1672</v>
      </c>
      <c r="H64" s="716" t="s">
        <v>1494</v>
      </c>
      <c r="I64" s="716" t="s">
        <v>1484</v>
      </c>
      <c r="J64" s="717">
        <v>1</v>
      </c>
      <c r="K64" s="736">
        <v>0.23</v>
      </c>
      <c r="L64" s="736">
        <v>1</v>
      </c>
      <c r="M64" s="736">
        <v>103.7</v>
      </c>
      <c r="N64" s="719">
        <f t="shared" si="0"/>
        <v>0.23</v>
      </c>
      <c r="O64" s="737">
        <f t="shared" si="1"/>
        <v>0.22179363548698169</v>
      </c>
      <c r="P64" s="738">
        <v>0</v>
      </c>
      <c r="Q64" s="737">
        <f t="shared" si="2"/>
        <v>0.22179363548698169</v>
      </c>
      <c r="R64" s="714" t="s">
        <v>502</v>
      </c>
      <c r="S64" s="714" t="s">
        <v>1503</v>
      </c>
      <c r="U64" s="714">
        <v>52.3</v>
      </c>
      <c r="V64" s="714">
        <v>2416</v>
      </c>
    </row>
    <row r="65" spans="1:22">
      <c r="A65" s="714" t="s">
        <v>570</v>
      </c>
      <c r="B65" s="714">
        <v>2009</v>
      </c>
      <c r="C65" s="714" t="s">
        <v>1743</v>
      </c>
      <c r="D65" s="715" t="s">
        <v>569</v>
      </c>
      <c r="E65" s="715" t="s">
        <v>1512</v>
      </c>
      <c r="F65" s="714" t="s">
        <v>705</v>
      </c>
      <c r="G65" s="716" t="s">
        <v>1672</v>
      </c>
      <c r="H65" s="716" t="s">
        <v>1513</v>
      </c>
      <c r="I65" s="716" t="s">
        <v>402</v>
      </c>
      <c r="J65" s="717">
        <v>1</v>
      </c>
      <c r="K65" s="736">
        <v>0.33</v>
      </c>
      <c r="L65" s="736">
        <v>1</v>
      </c>
      <c r="M65" s="736">
        <v>103.7</v>
      </c>
      <c r="N65" s="719">
        <f t="shared" si="0"/>
        <v>0.33</v>
      </c>
      <c r="O65" s="737">
        <f t="shared" si="1"/>
        <v>0.31822565091610416</v>
      </c>
      <c r="P65" s="738">
        <v>0</v>
      </c>
      <c r="Q65" s="737">
        <f t="shared" si="2"/>
        <v>0.31822565091610416</v>
      </c>
      <c r="R65" s="714" t="s">
        <v>502</v>
      </c>
      <c r="U65" s="714">
        <v>52.3</v>
      </c>
      <c r="V65" s="714">
        <v>2416</v>
      </c>
    </row>
    <row r="66" spans="1:22">
      <c r="A66" s="714" t="s">
        <v>570</v>
      </c>
      <c r="B66" s="714">
        <v>2009</v>
      </c>
      <c r="C66" s="714" t="s">
        <v>1743</v>
      </c>
      <c r="E66" s="715" t="s">
        <v>1512</v>
      </c>
      <c r="F66" s="714" t="s">
        <v>705</v>
      </c>
      <c r="G66" s="716" t="s">
        <v>1672</v>
      </c>
      <c r="H66" s="716" t="s">
        <v>1513</v>
      </c>
      <c r="I66" s="716" t="s">
        <v>1484</v>
      </c>
      <c r="J66" s="717">
        <v>1</v>
      </c>
      <c r="K66" s="736">
        <v>0.19</v>
      </c>
      <c r="L66" s="736">
        <v>1</v>
      </c>
      <c r="M66" s="736">
        <v>103.7</v>
      </c>
      <c r="N66" s="719">
        <f t="shared" si="0"/>
        <v>0.19</v>
      </c>
      <c r="O66" s="737">
        <f t="shared" si="1"/>
        <v>0.18322082931533268</v>
      </c>
      <c r="P66" s="738">
        <v>0</v>
      </c>
      <c r="Q66" s="737">
        <f t="shared" si="2"/>
        <v>0.18322082931533268</v>
      </c>
      <c r="R66" s="714" t="s">
        <v>502</v>
      </c>
      <c r="U66" s="714">
        <v>52.3</v>
      </c>
      <c r="V66" s="714">
        <v>2416</v>
      </c>
    </row>
    <row r="67" spans="1:22">
      <c r="A67" s="714" t="s">
        <v>676</v>
      </c>
      <c r="B67" s="714">
        <v>2007</v>
      </c>
      <c r="C67" s="714" t="s">
        <v>1130</v>
      </c>
      <c r="F67" s="714" t="s">
        <v>705</v>
      </c>
      <c r="G67" s="716" t="s">
        <v>1681</v>
      </c>
      <c r="H67" s="714" t="s">
        <v>1520</v>
      </c>
      <c r="I67" s="716" t="s">
        <v>1484</v>
      </c>
      <c r="J67" s="717">
        <v>1</v>
      </c>
      <c r="K67" s="736">
        <v>1</v>
      </c>
      <c r="L67" s="736">
        <v>18.920000000000002</v>
      </c>
      <c r="M67" s="736">
        <v>83.5</v>
      </c>
      <c r="N67" s="719">
        <f t="shared" ref="N67:N130" si="3">+K67/L67</f>
        <v>5.2854122621564477E-2</v>
      </c>
      <c r="O67" s="737">
        <f t="shared" ref="O67:O130" si="4">+N67/J67/M67*100</f>
        <v>6.3298350444987397E-2</v>
      </c>
      <c r="P67" s="738">
        <v>0</v>
      </c>
      <c r="Q67" s="737">
        <f t="shared" si="2"/>
        <v>6.3298350444987397E-2</v>
      </c>
      <c r="R67" s="714" t="s">
        <v>502</v>
      </c>
      <c r="U67" s="714">
        <v>52.3</v>
      </c>
      <c r="V67" s="714">
        <v>2427</v>
      </c>
    </row>
    <row r="68" spans="1:22">
      <c r="A68" s="714" t="s">
        <v>1523</v>
      </c>
      <c r="B68" s="714">
        <v>2007</v>
      </c>
      <c r="C68" s="714" t="s">
        <v>1130</v>
      </c>
      <c r="F68" s="714" t="s">
        <v>705</v>
      </c>
      <c r="G68" s="716" t="s">
        <v>1672</v>
      </c>
      <c r="H68" s="716" t="s">
        <v>1494</v>
      </c>
      <c r="I68" s="716" t="s">
        <v>1484</v>
      </c>
      <c r="J68" s="717">
        <v>1</v>
      </c>
      <c r="K68" s="736">
        <v>1.75</v>
      </c>
      <c r="L68" s="736">
        <v>18.920000000000002</v>
      </c>
      <c r="M68" s="736">
        <v>83.5</v>
      </c>
      <c r="N68" s="719">
        <f t="shared" si="3"/>
        <v>9.2494714587737836E-2</v>
      </c>
      <c r="O68" s="737">
        <f t="shared" si="4"/>
        <v>0.11077211327872795</v>
      </c>
      <c r="P68" s="738">
        <v>0</v>
      </c>
      <c r="Q68" s="737">
        <f t="shared" ref="Q68:Q131" si="5">+O68/(1+P68)</f>
        <v>0.11077211327872795</v>
      </c>
      <c r="R68" s="714" t="s">
        <v>502</v>
      </c>
      <c r="S68" s="721" t="s">
        <v>1524</v>
      </c>
      <c r="U68" s="714">
        <v>52.3</v>
      </c>
      <c r="V68" s="714">
        <v>2427</v>
      </c>
    </row>
    <row r="69" spans="1:22">
      <c r="A69" s="714" t="s">
        <v>1523</v>
      </c>
      <c r="B69" s="714">
        <v>2009</v>
      </c>
      <c r="C69" s="714" t="s">
        <v>1743</v>
      </c>
      <c r="D69" s="715" t="s">
        <v>636</v>
      </c>
      <c r="E69" s="715" t="s">
        <v>455</v>
      </c>
      <c r="F69" s="714" t="s">
        <v>705</v>
      </c>
      <c r="G69" s="716" t="s">
        <v>1672</v>
      </c>
      <c r="H69" s="716" t="s">
        <v>1494</v>
      </c>
      <c r="I69" s="716" t="s">
        <v>402</v>
      </c>
      <c r="J69" s="717">
        <v>1</v>
      </c>
      <c r="K69" s="736">
        <v>0.38</v>
      </c>
      <c r="L69" s="736">
        <v>1</v>
      </c>
      <c r="M69" s="736">
        <v>103.7</v>
      </c>
      <c r="N69" s="719">
        <f t="shared" si="3"/>
        <v>0.38</v>
      </c>
      <c r="O69" s="737">
        <f t="shared" si="4"/>
        <v>0.36644165863066536</v>
      </c>
      <c r="P69" s="738">
        <v>0</v>
      </c>
      <c r="Q69" s="737">
        <f t="shared" si="5"/>
        <v>0.36644165863066536</v>
      </c>
      <c r="R69" s="714" t="s">
        <v>502</v>
      </c>
      <c r="S69" s="721" t="s">
        <v>1524</v>
      </c>
      <c r="U69" s="714">
        <v>52.3</v>
      </c>
      <c r="V69" s="714">
        <v>2416</v>
      </c>
    </row>
    <row r="70" spans="1:22">
      <c r="A70" s="714" t="s">
        <v>1523</v>
      </c>
      <c r="B70" s="714">
        <v>2009</v>
      </c>
      <c r="C70" s="714" t="s">
        <v>1743</v>
      </c>
      <c r="E70" s="715" t="s">
        <v>455</v>
      </c>
      <c r="F70" s="714" t="s">
        <v>705</v>
      </c>
      <c r="G70" s="716" t="s">
        <v>1672</v>
      </c>
      <c r="H70" s="716" t="s">
        <v>1494</v>
      </c>
      <c r="I70" s="716" t="s">
        <v>1484</v>
      </c>
      <c r="J70" s="717">
        <v>1</v>
      </c>
      <c r="K70" s="736">
        <v>0.1</v>
      </c>
      <c r="L70" s="736">
        <v>1</v>
      </c>
      <c r="M70" s="736">
        <v>103.7</v>
      </c>
      <c r="N70" s="719">
        <f t="shared" si="3"/>
        <v>0.1</v>
      </c>
      <c r="O70" s="737">
        <f t="shared" si="4"/>
        <v>9.643201542912247E-2</v>
      </c>
      <c r="P70" s="738">
        <v>0</v>
      </c>
      <c r="Q70" s="737">
        <f t="shared" si="5"/>
        <v>9.643201542912247E-2</v>
      </c>
      <c r="R70" s="714" t="s">
        <v>502</v>
      </c>
      <c r="S70" s="721" t="s">
        <v>1524</v>
      </c>
      <c r="U70" s="714">
        <v>52.3</v>
      </c>
      <c r="V70" s="714">
        <v>2416</v>
      </c>
    </row>
    <row r="71" spans="1:22">
      <c r="A71" s="714" t="s">
        <v>594</v>
      </c>
      <c r="B71" s="714">
        <v>2009</v>
      </c>
      <c r="C71" s="714" t="s">
        <v>1743</v>
      </c>
      <c r="D71" s="715" t="s">
        <v>593</v>
      </c>
      <c r="E71" s="715" t="s">
        <v>333</v>
      </c>
      <c r="F71" s="714" t="s">
        <v>705</v>
      </c>
      <c r="G71" s="716" t="s">
        <v>1746</v>
      </c>
      <c r="H71" s="714" t="s">
        <v>1536</v>
      </c>
      <c r="I71" s="716" t="s">
        <v>402</v>
      </c>
      <c r="J71" s="717">
        <v>1</v>
      </c>
      <c r="K71" s="736">
        <v>23.27</v>
      </c>
      <c r="L71" s="736">
        <v>1</v>
      </c>
      <c r="M71" s="736">
        <v>103.7</v>
      </c>
      <c r="N71" s="719">
        <f t="shared" si="3"/>
        <v>23.27</v>
      </c>
      <c r="O71" s="737">
        <f t="shared" si="4"/>
        <v>22.439729990356795</v>
      </c>
      <c r="P71" s="738">
        <v>0</v>
      </c>
      <c r="Q71" s="737">
        <f t="shared" si="5"/>
        <v>22.439729990356795</v>
      </c>
      <c r="R71" s="714" t="s">
        <v>502</v>
      </c>
      <c r="U71" s="714">
        <v>52.3</v>
      </c>
      <c r="V71" s="714">
        <v>2416</v>
      </c>
    </row>
    <row r="72" spans="1:22">
      <c r="A72" s="714" t="s">
        <v>594</v>
      </c>
      <c r="B72" s="714">
        <v>2009</v>
      </c>
      <c r="C72" s="714" t="s">
        <v>1743</v>
      </c>
      <c r="E72" s="715" t="s">
        <v>333</v>
      </c>
      <c r="F72" s="714" t="s">
        <v>705</v>
      </c>
      <c r="G72" s="716" t="s">
        <v>1746</v>
      </c>
      <c r="H72" s="714" t="s">
        <v>1536</v>
      </c>
      <c r="I72" s="716" t="s">
        <v>1484</v>
      </c>
      <c r="J72" s="717">
        <v>1</v>
      </c>
      <c r="K72" s="736">
        <v>3.61</v>
      </c>
      <c r="L72" s="736">
        <v>1</v>
      </c>
      <c r="M72" s="736">
        <v>103.7</v>
      </c>
      <c r="N72" s="719">
        <f t="shared" si="3"/>
        <v>3.61</v>
      </c>
      <c r="O72" s="737">
        <f t="shared" si="4"/>
        <v>3.4811957569913212</v>
      </c>
      <c r="P72" s="738">
        <v>0</v>
      </c>
      <c r="Q72" s="737">
        <f t="shared" si="5"/>
        <v>3.4811957569913212</v>
      </c>
      <c r="R72" s="714" t="s">
        <v>502</v>
      </c>
      <c r="U72" s="714">
        <v>52.3</v>
      </c>
      <c r="V72" s="714">
        <v>2416</v>
      </c>
    </row>
    <row r="73" spans="1:22">
      <c r="A73" s="714" t="s">
        <v>603</v>
      </c>
      <c r="B73" s="714">
        <v>2009</v>
      </c>
      <c r="C73" s="714" t="s">
        <v>1743</v>
      </c>
      <c r="D73" s="715" t="s">
        <v>602</v>
      </c>
      <c r="E73" s="715" t="s">
        <v>577</v>
      </c>
      <c r="F73" s="714" t="s">
        <v>705</v>
      </c>
      <c r="G73" s="716" t="s">
        <v>1672</v>
      </c>
      <c r="H73" s="716" t="s">
        <v>1481</v>
      </c>
      <c r="I73" s="716" t="s">
        <v>402</v>
      </c>
      <c r="J73" s="717">
        <v>1</v>
      </c>
      <c r="K73" s="736">
        <v>3.03</v>
      </c>
      <c r="L73" s="736">
        <v>1</v>
      </c>
      <c r="M73" s="736">
        <v>103.7</v>
      </c>
      <c r="N73" s="719">
        <f t="shared" si="3"/>
        <v>3.03</v>
      </c>
      <c r="O73" s="737">
        <f t="shared" si="4"/>
        <v>2.9218900675024106</v>
      </c>
      <c r="P73" s="738">
        <v>0</v>
      </c>
      <c r="Q73" s="737">
        <f t="shared" si="5"/>
        <v>2.9218900675024106</v>
      </c>
      <c r="R73" s="714" t="s">
        <v>502</v>
      </c>
      <c r="U73" s="714">
        <v>52.3</v>
      </c>
      <c r="V73" s="714">
        <v>2416</v>
      </c>
    </row>
    <row r="74" spans="1:22">
      <c r="A74" s="714" t="s">
        <v>603</v>
      </c>
      <c r="B74" s="714">
        <v>2009</v>
      </c>
      <c r="C74" s="714" t="s">
        <v>1743</v>
      </c>
      <c r="E74" s="715" t="s">
        <v>577</v>
      </c>
      <c r="F74" s="714" t="s">
        <v>705</v>
      </c>
      <c r="G74" s="716" t="s">
        <v>1672</v>
      </c>
      <c r="H74" s="716" t="s">
        <v>1481</v>
      </c>
      <c r="I74" s="716" t="s">
        <v>1484</v>
      </c>
      <c r="J74" s="717">
        <v>1</v>
      </c>
      <c r="K74" s="736">
        <v>0.37</v>
      </c>
      <c r="L74" s="736">
        <v>1</v>
      </c>
      <c r="M74" s="736">
        <v>103.7</v>
      </c>
      <c r="N74" s="719">
        <f t="shared" si="3"/>
        <v>0.37</v>
      </c>
      <c r="O74" s="737">
        <f t="shared" si="4"/>
        <v>0.3567984570877531</v>
      </c>
      <c r="P74" s="738">
        <v>0</v>
      </c>
      <c r="Q74" s="737">
        <f t="shared" si="5"/>
        <v>0.3567984570877531</v>
      </c>
      <c r="R74" s="714" t="s">
        <v>502</v>
      </c>
      <c r="U74" s="714">
        <v>52.3</v>
      </c>
      <c r="V74" s="714">
        <v>2416</v>
      </c>
    </row>
    <row r="75" spans="1:22">
      <c r="A75" s="714" t="s">
        <v>649</v>
      </c>
      <c r="B75" s="714">
        <v>2007</v>
      </c>
      <c r="C75" s="714" t="s">
        <v>1130</v>
      </c>
      <c r="F75" s="714" t="s">
        <v>705</v>
      </c>
      <c r="G75" s="716" t="s">
        <v>1672</v>
      </c>
      <c r="H75" s="716" t="s">
        <v>1598</v>
      </c>
      <c r="I75" s="716" t="s">
        <v>1484</v>
      </c>
      <c r="J75" s="717">
        <v>1</v>
      </c>
      <c r="K75" s="736">
        <v>1</v>
      </c>
      <c r="L75" s="736">
        <v>18.920000000000002</v>
      </c>
      <c r="M75" s="736">
        <v>83.5</v>
      </c>
      <c r="N75" s="719">
        <f t="shared" si="3"/>
        <v>5.2854122621564477E-2</v>
      </c>
      <c r="O75" s="737">
        <f t="shared" si="4"/>
        <v>6.3298350444987397E-2</v>
      </c>
      <c r="P75" s="738">
        <v>0</v>
      </c>
      <c r="Q75" s="737">
        <f t="shared" si="5"/>
        <v>6.3298350444987397E-2</v>
      </c>
      <c r="R75" s="714" t="s">
        <v>502</v>
      </c>
      <c r="S75" s="721" t="s">
        <v>1547</v>
      </c>
      <c r="U75" s="714">
        <v>52.3</v>
      </c>
      <c r="V75" s="714">
        <v>2427</v>
      </c>
    </row>
    <row r="76" spans="1:22">
      <c r="A76" s="714" t="s">
        <v>649</v>
      </c>
      <c r="B76" s="714">
        <v>2009</v>
      </c>
      <c r="C76" s="714" t="s">
        <v>1743</v>
      </c>
      <c r="E76" s="715" t="s">
        <v>333</v>
      </c>
      <c r="F76" s="714" t="s">
        <v>705</v>
      </c>
      <c r="G76" s="716" t="s">
        <v>1672</v>
      </c>
      <c r="H76" s="716" t="s">
        <v>1546</v>
      </c>
      <c r="I76" s="716" t="s">
        <v>1484</v>
      </c>
      <c r="J76" s="717">
        <v>1</v>
      </c>
      <c r="K76" s="736">
        <v>0.09</v>
      </c>
      <c r="L76" s="736">
        <v>1</v>
      </c>
      <c r="M76" s="736">
        <v>103.7</v>
      </c>
      <c r="N76" s="719">
        <f t="shared" si="3"/>
        <v>0.09</v>
      </c>
      <c r="O76" s="737">
        <f t="shared" si="4"/>
        <v>8.6788813886210223E-2</v>
      </c>
      <c r="P76" s="738">
        <v>0</v>
      </c>
      <c r="Q76" s="737">
        <f t="shared" si="5"/>
        <v>8.6788813886210223E-2</v>
      </c>
      <c r="R76" s="714" t="s">
        <v>502</v>
      </c>
      <c r="S76" s="721" t="s">
        <v>1547</v>
      </c>
      <c r="U76" s="714">
        <v>52.3</v>
      </c>
      <c r="V76" s="714">
        <v>2416</v>
      </c>
    </row>
    <row r="77" spans="1:22">
      <c r="A77" s="714" t="s">
        <v>607</v>
      </c>
      <c r="B77" s="714">
        <v>2009</v>
      </c>
      <c r="C77" s="714" t="s">
        <v>1743</v>
      </c>
      <c r="D77" s="715" t="s">
        <v>606</v>
      </c>
      <c r="E77" s="715" t="s">
        <v>303</v>
      </c>
      <c r="F77" s="714" t="s">
        <v>705</v>
      </c>
      <c r="G77" s="716" t="s">
        <v>1672</v>
      </c>
      <c r="H77" s="716" t="s">
        <v>1584</v>
      </c>
      <c r="I77" s="716" t="s">
        <v>402</v>
      </c>
      <c r="J77" s="717">
        <v>1</v>
      </c>
      <c r="K77" s="736">
        <v>17.559999999999999</v>
      </c>
      <c r="L77" s="736">
        <v>1</v>
      </c>
      <c r="M77" s="736">
        <v>103.7</v>
      </c>
      <c r="N77" s="719">
        <f t="shared" si="3"/>
        <v>17.559999999999999</v>
      </c>
      <c r="O77" s="737">
        <f t="shared" si="4"/>
        <v>16.933461909353902</v>
      </c>
      <c r="P77" s="738">
        <v>0</v>
      </c>
      <c r="Q77" s="737">
        <f t="shared" si="5"/>
        <v>16.933461909353902</v>
      </c>
      <c r="R77" s="714" t="s">
        <v>502</v>
      </c>
      <c r="U77" s="714">
        <v>52.3</v>
      </c>
      <c r="V77" s="714">
        <v>2416</v>
      </c>
    </row>
    <row r="78" spans="1:22">
      <c r="A78" s="714" t="s">
        <v>607</v>
      </c>
      <c r="B78" s="714">
        <v>2009</v>
      </c>
      <c r="C78" s="714" t="s">
        <v>1743</v>
      </c>
      <c r="E78" s="715" t="s">
        <v>303</v>
      </c>
      <c r="F78" s="714" t="s">
        <v>705</v>
      </c>
      <c r="G78" s="716" t="s">
        <v>1672</v>
      </c>
      <c r="H78" s="716" t="s">
        <v>1584</v>
      </c>
      <c r="I78" s="716" t="s">
        <v>1484</v>
      </c>
      <c r="J78" s="717">
        <v>1</v>
      </c>
      <c r="K78" s="736">
        <v>2.75</v>
      </c>
      <c r="L78" s="736">
        <v>1</v>
      </c>
      <c r="M78" s="736">
        <v>103.7</v>
      </c>
      <c r="N78" s="719">
        <f t="shared" si="3"/>
        <v>2.75</v>
      </c>
      <c r="O78" s="737">
        <f t="shared" si="4"/>
        <v>2.651880424300868</v>
      </c>
      <c r="P78" s="738">
        <v>0</v>
      </c>
      <c r="Q78" s="737">
        <f t="shared" si="5"/>
        <v>2.651880424300868</v>
      </c>
      <c r="R78" s="714" t="s">
        <v>502</v>
      </c>
      <c r="U78" s="714">
        <v>52.3</v>
      </c>
      <c r="V78" s="714">
        <v>2416</v>
      </c>
    </row>
    <row r="79" spans="1:22">
      <c r="A79" s="721" t="s">
        <v>557</v>
      </c>
      <c r="B79" s="714">
        <v>2007</v>
      </c>
      <c r="C79" s="714" t="s">
        <v>1130</v>
      </c>
      <c r="F79" s="714" t="s">
        <v>705</v>
      </c>
      <c r="G79" s="716" t="s">
        <v>1672</v>
      </c>
      <c r="H79" s="716" t="s">
        <v>1598</v>
      </c>
      <c r="I79" s="716" t="s">
        <v>1484</v>
      </c>
      <c r="J79" s="717">
        <v>1</v>
      </c>
      <c r="K79" s="736">
        <v>0.7</v>
      </c>
      <c r="L79" s="736">
        <v>18.920000000000002</v>
      </c>
      <c r="M79" s="736">
        <v>83.5</v>
      </c>
      <c r="N79" s="719">
        <f t="shared" si="3"/>
        <v>3.6997885835095133E-2</v>
      </c>
      <c r="O79" s="737">
        <f t="shared" si="4"/>
        <v>4.4308845311491173E-2</v>
      </c>
      <c r="P79" s="738">
        <v>0</v>
      </c>
      <c r="Q79" s="737">
        <f t="shared" si="5"/>
        <v>4.4308845311491173E-2</v>
      </c>
      <c r="R79" s="714" t="s">
        <v>502</v>
      </c>
      <c r="S79" s="721" t="s">
        <v>1599</v>
      </c>
      <c r="U79" s="714">
        <v>52.3</v>
      </c>
      <c r="V79" s="714">
        <v>2427</v>
      </c>
    </row>
    <row r="80" spans="1:22">
      <c r="A80" s="721" t="s">
        <v>557</v>
      </c>
      <c r="B80" s="714">
        <v>2009</v>
      </c>
      <c r="C80" s="714" t="s">
        <v>1743</v>
      </c>
      <c r="D80" s="715" t="s">
        <v>556</v>
      </c>
      <c r="E80" s="715" t="s">
        <v>559</v>
      </c>
      <c r="F80" s="714" t="s">
        <v>705</v>
      </c>
      <c r="G80" s="716" t="s">
        <v>1672</v>
      </c>
      <c r="H80" s="716" t="s">
        <v>1598</v>
      </c>
      <c r="I80" s="716" t="s">
        <v>402</v>
      </c>
      <c r="J80" s="717">
        <v>1</v>
      </c>
      <c r="K80" s="736">
        <v>0.35</v>
      </c>
      <c r="L80" s="736">
        <v>1</v>
      </c>
      <c r="M80" s="736">
        <v>103.7</v>
      </c>
      <c r="N80" s="719">
        <f t="shared" si="3"/>
        <v>0.35</v>
      </c>
      <c r="O80" s="737">
        <f t="shared" si="4"/>
        <v>0.33751205400192857</v>
      </c>
      <c r="P80" s="738">
        <v>0</v>
      </c>
      <c r="Q80" s="737">
        <f t="shared" si="5"/>
        <v>0.33751205400192857</v>
      </c>
      <c r="R80" s="714" t="s">
        <v>502</v>
      </c>
      <c r="S80" s="714" t="s">
        <v>1751</v>
      </c>
      <c r="U80" s="714">
        <v>52.3</v>
      </c>
      <c r="V80" s="714">
        <v>2416</v>
      </c>
    </row>
    <row r="81" spans="1:22">
      <c r="A81" s="721" t="s">
        <v>557</v>
      </c>
      <c r="B81" s="714">
        <v>2009</v>
      </c>
      <c r="C81" s="714" t="s">
        <v>1743</v>
      </c>
      <c r="E81" s="715" t="s">
        <v>559</v>
      </c>
      <c r="F81" s="714" t="s">
        <v>705</v>
      </c>
      <c r="G81" s="716" t="s">
        <v>1672</v>
      </c>
      <c r="H81" s="716" t="s">
        <v>1598</v>
      </c>
      <c r="I81" s="716" t="s">
        <v>1484</v>
      </c>
      <c r="J81" s="717">
        <v>1</v>
      </c>
      <c r="K81" s="736">
        <v>0.04</v>
      </c>
      <c r="L81" s="736">
        <v>1</v>
      </c>
      <c r="M81" s="736">
        <v>103.7</v>
      </c>
      <c r="N81" s="719">
        <f t="shared" si="3"/>
        <v>0.04</v>
      </c>
      <c r="O81" s="737">
        <f t="shared" si="4"/>
        <v>3.8572806171648988E-2</v>
      </c>
      <c r="P81" s="738">
        <v>0</v>
      </c>
      <c r="Q81" s="737">
        <f t="shared" si="5"/>
        <v>3.8572806171648988E-2</v>
      </c>
      <c r="R81" s="714" t="s">
        <v>502</v>
      </c>
      <c r="S81" s="714" t="s">
        <v>1751</v>
      </c>
      <c r="U81" s="714">
        <v>52.3</v>
      </c>
      <c r="V81" s="714">
        <v>2416</v>
      </c>
    </row>
    <row r="82" spans="1:22">
      <c r="A82" s="714" t="s">
        <v>563</v>
      </c>
      <c r="B82" s="714">
        <v>2007</v>
      </c>
      <c r="C82" s="714" t="s">
        <v>1130</v>
      </c>
      <c r="F82" s="714" t="s">
        <v>705</v>
      </c>
      <c r="G82" s="716" t="s">
        <v>1672</v>
      </c>
      <c r="H82" s="716" t="s">
        <v>1511</v>
      </c>
      <c r="I82" s="716" t="s">
        <v>1484</v>
      </c>
      <c r="J82" s="717">
        <v>1</v>
      </c>
      <c r="K82" s="736">
        <v>0.625</v>
      </c>
      <c r="L82" s="736">
        <v>18.920000000000002</v>
      </c>
      <c r="M82" s="736">
        <v>83.5</v>
      </c>
      <c r="N82" s="719">
        <f t="shared" si="3"/>
        <v>3.3033826638477801E-2</v>
      </c>
      <c r="O82" s="737">
        <f t="shared" si="4"/>
        <v>3.9561469028117129E-2</v>
      </c>
      <c r="P82" s="738">
        <v>0</v>
      </c>
      <c r="Q82" s="737">
        <f t="shared" si="5"/>
        <v>3.9561469028117129E-2</v>
      </c>
      <c r="R82" s="714" t="s">
        <v>502</v>
      </c>
      <c r="S82" s="721" t="s">
        <v>1514</v>
      </c>
      <c r="U82" s="714">
        <v>52.3</v>
      </c>
      <c r="V82" s="714">
        <v>2427</v>
      </c>
    </row>
    <row r="83" spans="1:22">
      <c r="A83" s="721" t="s">
        <v>545</v>
      </c>
      <c r="B83" s="714">
        <v>2009</v>
      </c>
      <c r="C83" s="714" t="s">
        <v>1743</v>
      </c>
      <c r="D83" s="715" t="s">
        <v>544</v>
      </c>
      <c r="E83" s="715" t="s">
        <v>547</v>
      </c>
      <c r="F83" s="714" t="s">
        <v>705</v>
      </c>
      <c r="G83" s="716" t="s">
        <v>1672</v>
      </c>
      <c r="H83" s="716" t="s">
        <v>1608</v>
      </c>
      <c r="I83" s="716" t="s">
        <v>402</v>
      </c>
      <c r="J83" s="717">
        <v>1</v>
      </c>
      <c r="K83" s="736">
        <v>0.4</v>
      </c>
      <c r="L83" s="736">
        <v>1</v>
      </c>
      <c r="M83" s="736">
        <v>103.7</v>
      </c>
      <c r="N83" s="719">
        <f t="shared" si="3"/>
        <v>0.4</v>
      </c>
      <c r="O83" s="737">
        <f t="shared" si="4"/>
        <v>0.38572806171648988</v>
      </c>
      <c r="P83" s="738">
        <v>0</v>
      </c>
      <c r="Q83" s="737">
        <f t="shared" si="5"/>
        <v>0.38572806171648988</v>
      </c>
      <c r="R83" s="714" t="s">
        <v>502</v>
      </c>
      <c r="U83" s="714">
        <v>52.3</v>
      </c>
      <c r="V83" s="714">
        <v>2416</v>
      </c>
    </row>
    <row r="84" spans="1:22">
      <c r="A84" s="721" t="s">
        <v>545</v>
      </c>
      <c r="B84" s="714">
        <v>2009</v>
      </c>
      <c r="C84" s="714" t="s">
        <v>1743</v>
      </c>
      <c r="E84" s="715" t="s">
        <v>547</v>
      </c>
      <c r="F84" s="714" t="s">
        <v>705</v>
      </c>
      <c r="G84" s="716" t="s">
        <v>1672</v>
      </c>
      <c r="H84" s="716" t="s">
        <v>1608</v>
      </c>
      <c r="I84" s="716" t="s">
        <v>1484</v>
      </c>
      <c r="J84" s="717">
        <v>1</v>
      </c>
      <c r="K84" s="736">
        <v>0.21</v>
      </c>
      <c r="L84" s="736">
        <v>1</v>
      </c>
      <c r="M84" s="736">
        <v>103.7</v>
      </c>
      <c r="N84" s="719">
        <f t="shared" si="3"/>
        <v>0.21</v>
      </c>
      <c r="O84" s="737">
        <f t="shared" si="4"/>
        <v>0.20250723240115717</v>
      </c>
      <c r="P84" s="738">
        <v>0</v>
      </c>
      <c r="Q84" s="737">
        <f t="shared" si="5"/>
        <v>0.20250723240115717</v>
      </c>
      <c r="R84" s="714" t="s">
        <v>502</v>
      </c>
      <c r="U84" s="714">
        <v>52.3</v>
      </c>
      <c r="V84" s="714">
        <v>2416</v>
      </c>
    </row>
    <row r="85" spans="1:22">
      <c r="A85" s="714" t="s">
        <v>680</v>
      </c>
      <c r="B85" s="714">
        <v>2009</v>
      </c>
      <c r="C85" s="714" t="s">
        <v>1743</v>
      </c>
      <c r="D85" s="715" t="s">
        <v>679</v>
      </c>
      <c r="E85" s="715" t="s">
        <v>682</v>
      </c>
      <c r="F85" s="714" t="s">
        <v>705</v>
      </c>
      <c r="G85" s="716" t="s">
        <v>1672</v>
      </c>
      <c r="H85" s="714" t="s">
        <v>1546</v>
      </c>
      <c r="I85" s="716" t="s">
        <v>402</v>
      </c>
      <c r="J85" s="717">
        <v>1</v>
      </c>
      <c r="K85" s="736">
        <v>1.07</v>
      </c>
      <c r="L85" s="736">
        <v>1</v>
      </c>
      <c r="M85" s="736">
        <v>103.7</v>
      </c>
      <c r="N85" s="719">
        <f t="shared" si="3"/>
        <v>1.07</v>
      </c>
      <c r="O85" s="737">
        <f t="shared" si="4"/>
        <v>1.0318225650916104</v>
      </c>
      <c r="P85" s="738">
        <v>0</v>
      </c>
      <c r="Q85" s="737">
        <f t="shared" si="5"/>
        <v>1.0318225650916104</v>
      </c>
      <c r="R85" s="714" t="s">
        <v>502</v>
      </c>
      <c r="U85" s="714">
        <v>52.3</v>
      </c>
      <c r="V85" s="714">
        <v>2416</v>
      </c>
    </row>
    <row r="86" spans="1:22">
      <c r="A86" s="714" t="s">
        <v>680</v>
      </c>
      <c r="B86" s="714">
        <v>2009</v>
      </c>
      <c r="C86" s="714" t="s">
        <v>1743</v>
      </c>
      <c r="E86" s="715" t="s">
        <v>682</v>
      </c>
      <c r="F86" s="714" t="s">
        <v>705</v>
      </c>
      <c r="G86" s="716" t="s">
        <v>1672</v>
      </c>
      <c r="H86" s="714" t="s">
        <v>1546</v>
      </c>
      <c r="I86" s="716" t="s">
        <v>1484</v>
      </c>
      <c r="J86" s="717">
        <v>1</v>
      </c>
      <c r="K86" s="736">
        <v>0.28999999999999998</v>
      </c>
      <c r="L86" s="736">
        <v>1</v>
      </c>
      <c r="M86" s="736">
        <v>103.7</v>
      </c>
      <c r="N86" s="719">
        <f t="shared" si="3"/>
        <v>0.28999999999999998</v>
      </c>
      <c r="O86" s="737">
        <f t="shared" si="4"/>
        <v>0.27965284474445512</v>
      </c>
      <c r="P86" s="738">
        <v>0</v>
      </c>
      <c r="Q86" s="737">
        <f t="shared" si="5"/>
        <v>0.27965284474445512</v>
      </c>
      <c r="R86" s="714" t="s">
        <v>502</v>
      </c>
      <c r="U86" s="714">
        <v>52.3</v>
      </c>
      <c r="V86" s="714">
        <v>2416</v>
      </c>
    </row>
    <row r="87" spans="1:22">
      <c r="A87" s="714" t="s">
        <v>586</v>
      </c>
      <c r="B87" s="714">
        <v>2009</v>
      </c>
      <c r="C87" s="714" t="s">
        <v>1743</v>
      </c>
      <c r="D87" s="715" t="s">
        <v>585</v>
      </c>
      <c r="E87" s="715" t="s">
        <v>1236</v>
      </c>
      <c r="F87" s="714" t="s">
        <v>705</v>
      </c>
      <c r="G87" s="716" t="s">
        <v>1672</v>
      </c>
      <c r="H87" s="716" t="s">
        <v>1513</v>
      </c>
      <c r="I87" s="716" t="s">
        <v>402</v>
      </c>
      <c r="J87" s="717">
        <v>1</v>
      </c>
      <c r="K87" s="736">
        <v>1.57</v>
      </c>
      <c r="L87" s="736">
        <v>1</v>
      </c>
      <c r="M87" s="736">
        <v>103.7</v>
      </c>
      <c r="N87" s="719">
        <f t="shared" si="3"/>
        <v>1.57</v>
      </c>
      <c r="O87" s="737">
        <f t="shared" si="4"/>
        <v>1.5139826422372227</v>
      </c>
      <c r="P87" s="738">
        <v>0</v>
      </c>
      <c r="Q87" s="737">
        <f t="shared" si="5"/>
        <v>1.5139826422372227</v>
      </c>
      <c r="R87" s="714" t="s">
        <v>502</v>
      </c>
      <c r="U87" s="714">
        <v>52.3</v>
      </c>
      <c r="V87" s="714">
        <v>2416</v>
      </c>
    </row>
    <row r="88" spans="1:22">
      <c r="A88" s="714" t="s">
        <v>586</v>
      </c>
      <c r="B88" s="714">
        <v>2009</v>
      </c>
      <c r="C88" s="714" t="s">
        <v>1743</v>
      </c>
      <c r="E88" s="715" t="s">
        <v>1236</v>
      </c>
      <c r="F88" s="714" t="s">
        <v>705</v>
      </c>
      <c r="G88" s="716" t="s">
        <v>1672</v>
      </c>
      <c r="H88" s="716" t="s">
        <v>1513</v>
      </c>
      <c r="I88" s="716" t="s">
        <v>1484</v>
      </c>
      <c r="J88" s="717">
        <v>1</v>
      </c>
      <c r="K88" s="736">
        <v>0.36</v>
      </c>
      <c r="L88" s="736">
        <v>1</v>
      </c>
      <c r="M88" s="736">
        <v>103.7</v>
      </c>
      <c r="N88" s="719">
        <f t="shared" si="3"/>
        <v>0.36</v>
      </c>
      <c r="O88" s="737">
        <f t="shared" si="4"/>
        <v>0.34715525554484089</v>
      </c>
      <c r="P88" s="738">
        <v>0</v>
      </c>
      <c r="Q88" s="737">
        <f t="shared" si="5"/>
        <v>0.34715525554484089</v>
      </c>
      <c r="R88" s="714" t="s">
        <v>502</v>
      </c>
      <c r="U88" s="714">
        <v>52.3</v>
      </c>
      <c r="V88" s="714">
        <v>2416</v>
      </c>
    </row>
    <row r="89" spans="1:22">
      <c r="A89" s="714" t="s">
        <v>551</v>
      </c>
      <c r="B89" s="714">
        <v>2007</v>
      </c>
      <c r="C89" s="714" t="s">
        <v>1130</v>
      </c>
      <c r="F89" s="714" t="s">
        <v>705</v>
      </c>
      <c r="G89" s="716" t="s">
        <v>1672</v>
      </c>
      <c r="H89" s="716" t="s">
        <v>1481</v>
      </c>
      <c r="I89" s="716" t="s">
        <v>1484</v>
      </c>
      <c r="J89" s="717">
        <v>1</v>
      </c>
      <c r="K89" s="736">
        <v>4</v>
      </c>
      <c r="L89" s="736">
        <v>18.920000000000002</v>
      </c>
      <c r="M89" s="736">
        <v>83.5</v>
      </c>
      <c r="N89" s="719">
        <f t="shared" si="3"/>
        <v>0.21141649048625791</v>
      </c>
      <c r="O89" s="737">
        <f t="shared" si="4"/>
        <v>0.25319340177994959</v>
      </c>
      <c r="P89" s="738">
        <v>0</v>
      </c>
      <c r="Q89" s="737">
        <f t="shared" si="5"/>
        <v>0.25319340177994959</v>
      </c>
      <c r="R89" s="714" t="s">
        <v>502</v>
      </c>
      <c r="S89" s="721" t="s">
        <v>1599</v>
      </c>
      <c r="U89" s="714">
        <v>52.3</v>
      </c>
      <c r="V89" s="714">
        <v>2427</v>
      </c>
    </row>
    <row r="90" spans="1:22">
      <c r="A90" s="721" t="s">
        <v>533</v>
      </c>
      <c r="B90" s="714">
        <v>2007</v>
      </c>
      <c r="C90" s="714" t="s">
        <v>1130</v>
      </c>
      <c r="F90" s="714" t="s">
        <v>705</v>
      </c>
      <c r="G90" s="716" t="s">
        <v>1672</v>
      </c>
      <c r="H90" s="716" t="s">
        <v>1584</v>
      </c>
      <c r="I90" s="716" t="s">
        <v>1484</v>
      </c>
      <c r="J90" s="717">
        <v>1</v>
      </c>
      <c r="K90" s="736">
        <v>2</v>
      </c>
      <c r="L90" s="736">
        <v>18.920000000000002</v>
      </c>
      <c r="M90" s="736">
        <v>83.5</v>
      </c>
      <c r="N90" s="719">
        <f t="shared" si="3"/>
        <v>0.10570824524312895</v>
      </c>
      <c r="O90" s="737">
        <f t="shared" si="4"/>
        <v>0.12659670088997479</v>
      </c>
      <c r="P90" s="738">
        <v>0</v>
      </c>
      <c r="Q90" s="737">
        <f t="shared" si="5"/>
        <v>0.12659670088997479</v>
      </c>
      <c r="R90" s="714" t="s">
        <v>502</v>
      </c>
      <c r="S90" s="721" t="s">
        <v>1642</v>
      </c>
      <c r="U90" s="714">
        <v>52.3</v>
      </c>
      <c r="V90" s="714">
        <v>2427</v>
      </c>
    </row>
    <row r="91" spans="1:22">
      <c r="A91" s="714" t="s">
        <v>533</v>
      </c>
      <c r="B91" s="714">
        <v>2009</v>
      </c>
      <c r="C91" s="714" t="s">
        <v>1743</v>
      </c>
      <c r="D91" s="715" t="s">
        <v>532</v>
      </c>
      <c r="E91" s="715" t="s">
        <v>1493</v>
      </c>
      <c r="F91" s="714" t="s">
        <v>705</v>
      </c>
      <c r="G91" s="716" t="s">
        <v>1672</v>
      </c>
      <c r="H91" s="716" t="s">
        <v>1584</v>
      </c>
      <c r="I91" s="716" t="s">
        <v>402</v>
      </c>
      <c r="J91" s="717">
        <v>1</v>
      </c>
      <c r="K91" s="736">
        <v>0.56000000000000005</v>
      </c>
      <c r="L91" s="736">
        <v>1</v>
      </c>
      <c r="M91" s="736">
        <v>103.7</v>
      </c>
      <c r="N91" s="719">
        <f t="shared" si="3"/>
        <v>0.56000000000000005</v>
      </c>
      <c r="O91" s="737">
        <f t="shared" si="4"/>
        <v>0.54001928640308594</v>
      </c>
      <c r="P91" s="738">
        <v>0</v>
      </c>
      <c r="Q91" s="737">
        <f t="shared" si="5"/>
        <v>0.54001928640308594</v>
      </c>
      <c r="R91" s="714" t="s">
        <v>502</v>
      </c>
      <c r="S91" s="721" t="s">
        <v>1642</v>
      </c>
      <c r="U91" s="714">
        <v>52.3</v>
      </c>
      <c r="V91" s="714">
        <v>2416</v>
      </c>
    </row>
    <row r="92" spans="1:22">
      <c r="A92" s="714" t="s">
        <v>533</v>
      </c>
      <c r="B92" s="714">
        <v>2009</v>
      </c>
      <c r="C92" s="714" t="s">
        <v>1743</v>
      </c>
      <c r="E92" s="715" t="s">
        <v>1493</v>
      </c>
      <c r="F92" s="714" t="s">
        <v>705</v>
      </c>
      <c r="G92" s="716" t="s">
        <v>1672</v>
      </c>
      <c r="H92" s="716" t="s">
        <v>1584</v>
      </c>
      <c r="I92" s="716" t="s">
        <v>1484</v>
      </c>
      <c r="J92" s="717">
        <v>1</v>
      </c>
      <c r="K92" s="736">
        <v>0.12</v>
      </c>
      <c r="L92" s="736">
        <v>1</v>
      </c>
      <c r="M92" s="736">
        <v>103.7</v>
      </c>
      <c r="N92" s="719">
        <f t="shared" si="3"/>
        <v>0.12</v>
      </c>
      <c r="O92" s="737">
        <f t="shared" si="4"/>
        <v>0.11571841851494695</v>
      </c>
      <c r="P92" s="738">
        <v>0</v>
      </c>
      <c r="Q92" s="737">
        <f t="shared" si="5"/>
        <v>0.11571841851494695</v>
      </c>
      <c r="R92" s="714" t="s">
        <v>502</v>
      </c>
      <c r="S92" s="721" t="s">
        <v>1642</v>
      </c>
      <c r="U92" s="714">
        <v>52.3</v>
      </c>
      <c r="V92" s="714">
        <v>2416</v>
      </c>
    </row>
    <row r="93" spans="1:22">
      <c r="A93" s="721" t="s">
        <v>1657</v>
      </c>
      <c r="B93" s="714">
        <v>2007</v>
      </c>
      <c r="C93" s="714" t="s">
        <v>1130</v>
      </c>
      <c r="F93" s="714" t="s">
        <v>705</v>
      </c>
      <c r="G93" s="716" t="s">
        <v>1679</v>
      </c>
      <c r="H93" s="716" t="s">
        <v>1680</v>
      </c>
      <c r="I93" s="716" t="s">
        <v>1484</v>
      </c>
      <c r="J93" s="717">
        <v>1</v>
      </c>
      <c r="K93" s="736">
        <v>0.29099999999999998</v>
      </c>
      <c r="L93" s="736">
        <v>18.920000000000002</v>
      </c>
      <c r="M93" s="736">
        <v>83.5</v>
      </c>
      <c r="N93" s="719">
        <f t="shared" si="3"/>
        <v>1.5380549682875262E-2</v>
      </c>
      <c r="O93" s="737">
        <f t="shared" si="4"/>
        <v>1.8419819979491332E-2</v>
      </c>
      <c r="P93" s="738">
        <v>0</v>
      </c>
      <c r="Q93" s="737">
        <f t="shared" si="5"/>
        <v>1.8419819979491332E-2</v>
      </c>
      <c r="R93" s="714" t="s">
        <v>502</v>
      </c>
      <c r="S93" s="714" t="s">
        <v>1537</v>
      </c>
      <c r="U93" s="714">
        <v>52.3</v>
      </c>
      <c r="V93" s="714">
        <v>2427</v>
      </c>
    </row>
    <row r="94" spans="1:22">
      <c r="A94" s="721" t="s">
        <v>1657</v>
      </c>
      <c r="B94" s="714">
        <v>2009</v>
      </c>
      <c r="C94" s="714" t="s">
        <v>1743</v>
      </c>
      <c r="D94" s="715" t="s">
        <v>598</v>
      </c>
      <c r="E94" s="715" t="s">
        <v>333</v>
      </c>
      <c r="F94" s="714" t="s">
        <v>705</v>
      </c>
      <c r="G94" s="716" t="s">
        <v>1700</v>
      </c>
      <c r="H94" s="714" t="s">
        <v>1659</v>
      </c>
      <c r="I94" s="716" t="s">
        <v>402</v>
      </c>
      <c r="J94" s="717">
        <v>1</v>
      </c>
      <c r="K94" s="736">
        <v>0.1</v>
      </c>
      <c r="L94" s="736">
        <v>1</v>
      </c>
      <c r="M94" s="736">
        <v>103.7</v>
      </c>
      <c r="N94" s="719">
        <f t="shared" si="3"/>
        <v>0.1</v>
      </c>
      <c r="O94" s="737">
        <f t="shared" si="4"/>
        <v>9.643201542912247E-2</v>
      </c>
      <c r="P94" s="738">
        <v>0</v>
      </c>
      <c r="Q94" s="737">
        <f t="shared" si="5"/>
        <v>9.643201542912247E-2</v>
      </c>
      <c r="R94" s="714" t="s">
        <v>502</v>
      </c>
      <c r="S94" s="714" t="s">
        <v>1537</v>
      </c>
      <c r="U94" s="714">
        <v>52.3</v>
      </c>
      <c r="V94" s="714">
        <v>2416</v>
      </c>
    </row>
    <row r="95" spans="1:22">
      <c r="A95" s="721" t="s">
        <v>1657</v>
      </c>
      <c r="B95" s="714">
        <v>2009</v>
      </c>
      <c r="C95" s="714" t="s">
        <v>1743</v>
      </c>
      <c r="E95" s="715" t="s">
        <v>333</v>
      </c>
      <c r="F95" s="714" t="s">
        <v>705</v>
      </c>
      <c r="G95" s="716" t="s">
        <v>1700</v>
      </c>
      <c r="H95" s="714" t="s">
        <v>1659</v>
      </c>
      <c r="I95" s="716" t="s">
        <v>1484</v>
      </c>
      <c r="J95" s="717">
        <v>1</v>
      </c>
      <c r="K95" s="736">
        <v>0.02</v>
      </c>
      <c r="L95" s="736">
        <v>1</v>
      </c>
      <c r="M95" s="736">
        <v>103.7</v>
      </c>
      <c r="N95" s="719">
        <f t="shared" si="3"/>
        <v>0.02</v>
      </c>
      <c r="O95" s="737">
        <f t="shared" si="4"/>
        <v>1.9286403085824494E-2</v>
      </c>
      <c r="P95" s="738">
        <v>0</v>
      </c>
      <c r="Q95" s="737">
        <f t="shared" si="5"/>
        <v>1.9286403085824494E-2</v>
      </c>
      <c r="R95" s="714" t="s">
        <v>502</v>
      </c>
      <c r="S95" s="714" t="s">
        <v>1537</v>
      </c>
      <c r="U95" s="714">
        <v>52.3</v>
      </c>
      <c r="V95" s="714">
        <v>2416</v>
      </c>
    </row>
    <row r="96" spans="1:22">
      <c r="A96" s="721" t="s">
        <v>1479</v>
      </c>
      <c r="B96" s="714">
        <v>2008</v>
      </c>
      <c r="C96" s="714" t="s">
        <v>1743</v>
      </c>
      <c r="E96" s="715" t="s">
        <v>1485</v>
      </c>
      <c r="F96" s="714" t="s">
        <v>705</v>
      </c>
      <c r="G96" s="716" t="s">
        <v>1672</v>
      </c>
      <c r="H96" s="716" t="s">
        <v>1481</v>
      </c>
      <c r="I96" s="716" t="s">
        <v>1484</v>
      </c>
      <c r="J96" s="717">
        <v>1</v>
      </c>
      <c r="K96" s="736">
        <v>0.04</v>
      </c>
      <c r="L96" s="736">
        <v>1</v>
      </c>
      <c r="M96" s="736">
        <v>100</v>
      </c>
      <c r="N96" s="719">
        <f t="shared" si="3"/>
        <v>0.04</v>
      </c>
      <c r="O96" s="737">
        <f t="shared" si="4"/>
        <v>0.04</v>
      </c>
      <c r="P96" s="738">
        <v>0</v>
      </c>
      <c r="Q96" s="737">
        <f t="shared" si="5"/>
        <v>0.04</v>
      </c>
      <c r="R96" s="714" t="s">
        <v>501</v>
      </c>
      <c r="S96" s="721" t="s">
        <v>1482</v>
      </c>
      <c r="U96" s="714">
        <v>55.3</v>
      </c>
      <c r="V96" s="714">
        <v>3633</v>
      </c>
    </row>
    <row r="97" spans="1:22">
      <c r="A97" s="721" t="s">
        <v>1479</v>
      </c>
      <c r="B97" s="714">
        <v>2004</v>
      </c>
      <c r="C97" s="714" t="s">
        <v>1756</v>
      </c>
      <c r="D97" s="733" t="s">
        <v>1757</v>
      </c>
      <c r="E97" s="733" t="s">
        <v>1502</v>
      </c>
      <c r="F97" s="714" t="s">
        <v>705</v>
      </c>
      <c r="G97" s="716" t="s">
        <v>1672</v>
      </c>
      <c r="I97" s="733" t="s">
        <v>402</v>
      </c>
      <c r="J97" s="717">
        <v>1</v>
      </c>
      <c r="K97" s="719">
        <f>1.16/12</f>
        <v>9.6666666666666665E-2</v>
      </c>
      <c r="L97" s="719">
        <v>18.690000000000001</v>
      </c>
      <c r="M97" s="719">
        <v>73</v>
      </c>
      <c r="N97" s="719">
        <f t="shared" si="3"/>
        <v>5.1721062957018008E-3</v>
      </c>
      <c r="O97" s="737">
        <f t="shared" si="4"/>
        <v>7.0850771173997275E-3</v>
      </c>
      <c r="P97" s="738">
        <v>0</v>
      </c>
      <c r="Q97" s="737">
        <f t="shared" si="5"/>
        <v>7.0850771173997275E-3</v>
      </c>
      <c r="R97" s="714" t="s">
        <v>501</v>
      </c>
      <c r="S97" s="721" t="s">
        <v>1482</v>
      </c>
      <c r="U97" s="714">
        <v>56.7</v>
      </c>
      <c r="V97" s="714">
        <v>3150</v>
      </c>
    </row>
    <row r="98" spans="1:22">
      <c r="A98" s="714" t="s">
        <v>611</v>
      </c>
      <c r="B98" s="714">
        <v>2008</v>
      </c>
      <c r="C98" s="714" t="s">
        <v>1743</v>
      </c>
      <c r="D98" s="715" t="s">
        <v>610</v>
      </c>
      <c r="E98" s="715" t="s">
        <v>1493</v>
      </c>
      <c r="F98" s="714" t="s">
        <v>705</v>
      </c>
      <c r="G98" s="716" t="s">
        <v>1672</v>
      </c>
      <c r="H98" s="716" t="s">
        <v>1494</v>
      </c>
      <c r="I98" s="715" t="s">
        <v>402</v>
      </c>
      <c r="J98" s="717">
        <v>1</v>
      </c>
      <c r="K98" s="736">
        <v>1.0900000000000001</v>
      </c>
      <c r="L98" s="736">
        <v>1</v>
      </c>
      <c r="M98" s="736">
        <v>100</v>
      </c>
      <c r="N98" s="719">
        <f t="shared" si="3"/>
        <v>1.0900000000000001</v>
      </c>
      <c r="O98" s="737">
        <f t="shared" si="4"/>
        <v>1.0900000000000001</v>
      </c>
      <c r="P98" s="738">
        <v>0</v>
      </c>
      <c r="Q98" s="737">
        <f t="shared" si="5"/>
        <v>1.0900000000000001</v>
      </c>
      <c r="R98" s="714" t="s">
        <v>501</v>
      </c>
      <c r="S98" s="714" t="s">
        <v>1693</v>
      </c>
      <c r="U98" s="714">
        <v>55.3</v>
      </c>
      <c r="V98" s="714">
        <v>3633</v>
      </c>
    </row>
    <row r="99" spans="1:22">
      <c r="A99" s="714" t="s">
        <v>611</v>
      </c>
      <c r="B99" s="714">
        <v>2008</v>
      </c>
      <c r="C99" s="714" t="s">
        <v>1743</v>
      </c>
      <c r="E99" s="715" t="s">
        <v>1493</v>
      </c>
      <c r="F99" s="714" t="s">
        <v>705</v>
      </c>
      <c r="G99" s="716" t="s">
        <v>1672</v>
      </c>
      <c r="H99" s="716" t="s">
        <v>1494</v>
      </c>
      <c r="I99" s="715" t="s">
        <v>1484</v>
      </c>
      <c r="J99" s="717">
        <v>1</v>
      </c>
      <c r="K99" s="736">
        <v>0.61</v>
      </c>
      <c r="L99" s="736">
        <v>1</v>
      </c>
      <c r="M99" s="736">
        <v>100</v>
      </c>
      <c r="N99" s="719">
        <f t="shared" si="3"/>
        <v>0.61</v>
      </c>
      <c r="O99" s="737">
        <f t="shared" si="4"/>
        <v>0.61</v>
      </c>
      <c r="P99" s="738">
        <v>0</v>
      </c>
      <c r="Q99" s="737">
        <f t="shared" si="5"/>
        <v>0.61</v>
      </c>
      <c r="R99" s="714" t="s">
        <v>501</v>
      </c>
      <c r="S99" s="714" t="s">
        <v>1693</v>
      </c>
      <c r="U99" s="714">
        <v>55.3</v>
      </c>
      <c r="V99" s="714">
        <v>3633</v>
      </c>
    </row>
    <row r="100" spans="1:22">
      <c r="A100" s="714" t="s">
        <v>1506</v>
      </c>
      <c r="B100" s="714">
        <v>2008</v>
      </c>
      <c r="C100" s="714" t="s">
        <v>1743</v>
      </c>
      <c r="E100" s="715" t="s">
        <v>1502</v>
      </c>
      <c r="F100" s="714" t="s">
        <v>705</v>
      </c>
      <c r="G100" s="716" t="s">
        <v>1672</v>
      </c>
      <c r="H100" s="716" t="s">
        <v>1494</v>
      </c>
      <c r="I100" s="716" t="s">
        <v>1484</v>
      </c>
      <c r="J100" s="717">
        <v>1</v>
      </c>
      <c r="K100" s="736">
        <v>0.57999999999999996</v>
      </c>
      <c r="L100" s="736">
        <v>1</v>
      </c>
      <c r="M100" s="736">
        <v>100</v>
      </c>
      <c r="N100" s="719">
        <f t="shared" si="3"/>
        <v>0.57999999999999996</v>
      </c>
      <c r="O100" s="737">
        <f t="shared" si="4"/>
        <v>0.57999999999999996</v>
      </c>
      <c r="P100" s="738">
        <v>0</v>
      </c>
      <c r="Q100" s="737">
        <f t="shared" si="5"/>
        <v>0.57999999999999996</v>
      </c>
      <c r="R100" s="714" t="s">
        <v>501</v>
      </c>
      <c r="S100" s="714" t="s">
        <v>1503</v>
      </c>
      <c r="U100" s="714">
        <v>55.3</v>
      </c>
      <c r="V100" s="714">
        <v>3633</v>
      </c>
    </row>
    <row r="101" spans="1:22">
      <c r="A101" s="714" t="s">
        <v>570</v>
      </c>
      <c r="B101" s="714">
        <v>2008</v>
      </c>
      <c r="C101" s="714" t="s">
        <v>1743</v>
      </c>
      <c r="D101" s="715" t="s">
        <v>569</v>
      </c>
      <c r="E101" s="715" t="s">
        <v>1512</v>
      </c>
      <c r="F101" s="714" t="s">
        <v>705</v>
      </c>
      <c r="G101" s="716" t="s">
        <v>1672</v>
      </c>
      <c r="H101" s="716" t="s">
        <v>1513</v>
      </c>
      <c r="I101" s="716" t="s">
        <v>402</v>
      </c>
      <c r="J101" s="717">
        <v>1</v>
      </c>
      <c r="K101" s="736">
        <v>0.46</v>
      </c>
      <c r="L101" s="736">
        <v>1</v>
      </c>
      <c r="M101" s="736">
        <v>100</v>
      </c>
      <c r="N101" s="719">
        <f t="shared" si="3"/>
        <v>0.46</v>
      </c>
      <c r="O101" s="737">
        <f t="shared" si="4"/>
        <v>0.45999999999999996</v>
      </c>
      <c r="P101" s="738">
        <v>0</v>
      </c>
      <c r="Q101" s="737">
        <f t="shared" si="5"/>
        <v>0.45999999999999996</v>
      </c>
      <c r="R101" s="714" t="s">
        <v>501</v>
      </c>
      <c r="U101" s="714">
        <v>55.3</v>
      </c>
      <c r="V101" s="714">
        <v>3633</v>
      </c>
    </row>
    <row r="102" spans="1:22">
      <c r="A102" s="714" t="s">
        <v>570</v>
      </c>
      <c r="B102" s="714">
        <v>2008</v>
      </c>
      <c r="C102" s="714" t="s">
        <v>1743</v>
      </c>
      <c r="E102" s="715" t="s">
        <v>1512</v>
      </c>
      <c r="F102" s="714" t="s">
        <v>705</v>
      </c>
      <c r="G102" s="716" t="s">
        <v>1672</v>
      </c>
      <c r="H102" s="716" t="s">
        <v>1513</v>
      </c>
      <c r="I102" s="716" t="s">
        <v>1484</v>
      </c>
      <c r="J102" s="717">
        <v>1</v>
      </c>
      <c r="K102" s="736">
        <v>0.21</v>
      </c>
      <c r="L102" s="736">
        <v>1</v>
      </c>
      <c r="M102" s="736">
        <v>100</v>
      </c>
      <c r="N102" s="719">
        <f t="shared" si="3"/>
        <v>0.21</v>
      </c>
      <c r="O102" s="737">
        <f t="shared" si="4"/>
        <v>0.21</v>
      </c>
      <c r="P102" s="738">
        <v>0</v>
      </c>
      <c r="Q102" s="737">
        <f t="shared" si="5"/>
        <v>0.21</v>
      </c>
      <c r="R102" s="714" t="s">
        <v>501</v>
      </c>
      <c r="U102" s="714">
        <v>55.3</v>
      </c>
      <c r="V102" s="714">
        <v>3633</v>
      </c>
    </row>
    <row r="103" spans="1:22">
      <c r="A103" s="714" t="s">
        <v>1523</v>
      </c>
      <c r="B103" s="714">
        <v>2008</v>
      </c>
      <c r="C103" s="714" t="s">
        <v>1743</v>
      </c>
      <c r="D103" s="715" t="s">
        <v>636</v>
      </c>
      <c r="E103" s="715" t="s">
        <v>455</v>
      </c>
      <c r="F103" s="714" t="s">
        <v>705</v>
      </c>
      <c r="G103" s="716" t="s">
        <v>1672</v>
      </c>
      <c r="H103" s="716" t="s">
        <v>1494</v>
      </c>
      <c r="I103" s="716" t="s">
        <v>402</v>
      </c>
      <c r="J103" s="717">
        <v>1</v>
      </c>
      <c r="K103" s="736">
        <v>0.5</v>
      </c>
      <c r="L103" s="736">
        <v>1</v>
      </c>
      <c r="M103" s="736">
        <v>100</v>
      </c>
      <c r="N103" s="719">
        <f t="shared" si="3"/>
        <v>0.5</v>
      </c>
      <c r="O103" s="737">
        <f t="shared" si="4"/>
        <v>0.5</v>
      </c>
      <c r="P103" s="738">
        <v>0</v>
      </c>
      <c r="Q103" s="737">
        <f t="shared" si="5"/>
        <v>0.5</v>
      </c>
      <c r="R103" s="714" t="s">
        <v>501</v>
      </c>
      <c r="S103" s="721" t="s">
        <v>1524</v>
      </c>
      <c r="U103" s="714">
        <v>55.3</v>
      </c>
      <c r="V103" s="714">
        <v>3633</v>
      </c>
    </row>
    <row r="104" spans="1:22">
      <c r="A104" s="714" t="s">
        <v>1523</v>
      </c>
      <c r="B104" s="714">
        <v>2008</v>
      </c>
      <c r="C104" s="714" t="s">
        <v>1743</v>
      </c>
      <c r="E104" s="715" t="s">
        <v>455</v>
      </c>
      <c r="F104" s="714" t="s">
        <v>705</v>
      </c>
      <c r="G104" s="716" t="s">
        <v>1672</v>
      </c>
      <c r="H104" s="716" t="s">
        <v>1494</v>
      </c>
      <c r="I104" s="716" t="s">
        <v>1484</v>
      </c>
      <c r="J104" s="717">
        <v>1</v>
      </c>
      <c r="K104" s="736">
        <v>0.22</v>
      </c>
      <c r="L104" s="736">
        <v>1</v>
      </c>
      <c r="M104" s="736">
        <v>100</v>
      </c>
      <c r="N104" s="719">
        <f t="shared" si="3"/>
        <v>0.22</v>
      </c>
      <c r="O104" s="737">
        <f t="shared" si="4"/>
        <v>0.22</v>
      </c>
      <c r="P104" s="738">
        <v>0</v>
      </c>
      <c r="Q104" s="737">
        <f t="shared" si="5"/>
        <v>0.22</v>
      </c>
      <c r="R104" s="714" t="s">
        <v>501</v>
      </c>
      <c r="S104" s="721" t="s">
        <v>1524</v>
      </c>
      <c r="U104" s="714">
        <v>55.3</v>
      </c>
      <c r="V104" s="714">
        <v>3633</v>
      </c>
    </row>
    <row r="105" spans="1:22">
      <c r="A105" s="714" t="s">
        <v>594</v>
      </c>
      <c r="B105" s="714">
        <v>2008</v>
      </c>
      <c r="C105" s="714" t="s">
        <v>1743</v>
      </c>
      <c r="D105" s="715" t="s">
        <v>593</v>
      </c>
      <c r="E105" s="715" t="s">
        <v>333</v>
      </c>
      <c r="F105" s="714" t="s">
        <v>705</v>
      </c>
      <c r="G105" s="716" t="s">
        <v>1746</v>
      </c>
      <c r="H105" s="714" t="s">
        <v>1536</v>
      </c>
      <c r="I105" s="716" t="s">
        <v>402</v>
      </c>
      <c r="J105" s="717">
        <v>1</v>
      </c>
      <c r="K105" s="736">
        <v>25.97</v>
      </c>
      <c r="L105" s="736">
        <v>1</v>
      </c>
      <c r="M105" s="736">
        <v>100</v>
      </c>
      <c r="N105" s="719">
        <f t="shared" si="3"/>
        <v>25.97</v>
      </c>
      <c r="O105" s="737">
        <f t="shared" si="4"/>
        <v>25.97</v>
      </c>
      <c r="P105" s="738">
        <v>0</v>
      </c>
      <c r="Q105" s="737">
        <f t="shared" si="5"/>
        <v>25.97</v>
      </c>
      <c r="R105" s="714" t="s">
        <v>501</v>
      </c>
      <c r="U105" s="714">
        <v>55.3</v>
      </c>
      <c r="V105" s="714">
        <v>3633</v>
      </c>
    </row>
    <row r="106" spans="1:22">
      <c r="A106" s="714" t="s">
        <v>594</v>
      </c>
      <c r="B106" s="714">
        <v>2008</v>
      </c>
      <c r="C106" s="714" t="s">
        <v>1743</v>
      </c>
      <c r="E106" s="715" t="s">
        <v>333</v>
      </c>
      <c r="F106" s="714" t="s">
        <v>705</v>
      </c>
      <c r="G106" s="716" t="s">
        <v>1746</v>
      </c>
      <c r="H106" s="714" t="s">
        <v>1536</v>
      </c>
      <c r="I106" s="716" t="s">
        <v>1484</v>
      </c>
      <c r="J106" s="717">
        <v>1</v>
      </c>
      <c r="K106" s="736">
        <v>5.66</v>
      </c>
      <c r="L106" s="736">
        <v>1</v>
      </c>
      <c r="M106" s="736">
        <v>100</v>
      </c>
      <c r="N106" s="719">
        <f t="shared" si="3"/>
        <v>5.66</v>
      </c>
      <c r="O106" s="737">
        <f t="shared" si="4"/>
        <v>5.66</v>
      </c>
      <c r="P106" s="738">
        <v>0</v>
      </c>
      <c r="Q106" s="737">
        <f t="shared" si="5"/>
        <v>5.66</v>
      </c>
      <c r="R106" s="714" t="s">
        <v>501</v>
      </c>
      <c r="U106" s="714">
        <v>55.3</v>
      </c>
      <c r="V106" s="714">
        <v>3633</v>
      </c>
    </row>
    <row r="107" spans="1:22">
      <c r="A107" s="714" t="s">
        <v>603</v>
      </c>
      <c r="B107" s="714">
        <v>2008</v>
      </c>
      <c r="C107" s="714" t="s">
        <v>1743</v>
      </c>
      <c r="D107" s="715" t="s">
        <v>602</v>
      </c>
      <c r="E107" s="715" t="s">
        <v>577</v>
      </c>
      <c r="F107" s="714" t="s">
        <v>705</v>
      </c>
      <c r="G107" s="716" t="s">
        <v>1672</v>
      </c>
      <c r="H107" s="716" t="s">
        <v>1481</v>
      </c>
      <c r="I107" s="716" t="s">
        <v>402</v>
      </c>
      <c r="J107" s="717">
        <v>1</v>
      </c>
      <c r="K107" s="736">
        <v>3.14</v>
      </c>
      <c r="L107" s="736">
        <v>1</v>
      </c>
      <c r="M107" s="736">
        <v>100</v>
      </c>
      <c r="N107" s="719">
        <f t="shared" si="3"/>
        <v>3.14</v>
      </c>
      <c r="O107" s="737">
        <f t="shared" si="4"/>
        <v>3.1400000000000006</v>
      </c>
      <c r="P107" s="738">
        <v>0</v>
      </c>
      <c r="Q107" s="737">
        <f t="shared" si="5"/>
        <v>3.1400000000000006</v>
      </c>
      <c r="R107" s="714" t="s">
        <v>501</v>
      </c>
      <c r="U107" s="714">
        <v>55.3</v>
      </c>
      <c r="V107" s="714">
        <v>3633</v>
      </c>
    </row>
    <row r="108" spans="1:22">
      <c r="A108" s="714" t="s">
        <v>603</v>
      </c>
      <c r="B108" s="714">
        <v>2008</v>
      </c>
      <c r="C108" s="714" t="s">
        <v>1743</v>
      </c>
      <c r="E108" s="715" t="s">
        <v>577</v>
      </c>
      <c r="F108" s="714" t="s">
        <v>705</v>
      </c>
      <c r="G108" s="716" t="s">
        <v>1672</v>
      </c>
      <c r="H108" s="716" t="s">
        <v>1481</v>
      </c>
      <c r="I108" s="716" t="s">
        <v>1484</v>
      </c>
      <c r="J108" s="717">
        <v>1</v>
      </c>
      <c r="K108" s="736">
        <v>0.82</v>
      </c>
      <c r="L108" s="736">
        <v>1</v>
      </c>
      <c r="M108" s="736">
        <v>100</v>
      </c>
      <c r="N108" s="719">
        <f t="shared" si="3"/>
        <v>0.82</v>
      </c>
      <c r="O108" s="737">
        <f t="shared" si="4"/>
        <v>0.81999999999999984</v>
      </c>
      <c r="P108" s="738">
        <v>0</v>
      </c>
      <c r="Q108" s="737">
        <f t="shared" si="5"/>
        <v>0.81999999999999984</v>
      </c>
      <c r="R108" s="714" t="s">
        <v>501</v>
      </c>
      <c r="U108" s="714">
        <v>55.3</v>
      </c>
      <c r="V108" s="714">
        <v>3633</v>
      </c>
    </row>
    <row r="109" spans="1:22">
      <c r="A109" s="714" t="s">
        <v>649</v>
      </c>
      <c r="B109" s="714">
        <v>2008</v>
      </c>
      <c r="C109" s="714" t="s">
        <v>1743</v>
      </c>
      <c r="E109" s="715" t="s">
        <v>333</v>
      </c>
      <c r="F109" s="714" t="s">
        <v>705</v>
      </c>
      <c r="G109" s="716" t="s">
        <v>1672</v>
      </c>
      <c r="H109" s="716" t="s">
        <v>1546</v>
      </c>
      <c r="I109" s="716" t="s">
        <v>1484</v>
      </c>
      <c r="J109" s="717">
        <v>1</v>
      </c>
      <c r="K109" s="736">
        <v>0.13</v>
      </c>
      <c r="L109" s="736">
        <v>1</v>
      </c>
      <c r="M109" s="736">
        <v>100</v>
      </c>
      <c r="N109" s="719">
        <f t="shared" si="3"/>
        <v>0.13</v>
      </c>
      <c r="O109" s="737">
        <f t="shared" si="4"/>
        <v>0.13</v>
      </c>
      <c r="P109" s="738">
        <v>0</v>
      </c>
      <c r="Q109" s="737">
        <f t="shared" si="5"/>
        <v>0.13</v>
      </c>
      <c r="R109" s="714" t="s">
        <v>501</v>
      </c>
      <c r="S109" s="721" t="s">
        <v>1547</v>
      </c>
      <c r="U109" s="714">
        <v>55.3</v>
      </c>
      <c r="V109" s="714">
        <v>3633</v>
      </c>
    </row>
    <row r="110" spans="1:22">
      <c r="A110" s="721" t="s">
        <v>616</v>
      </c>
      <c r="B110" s="714">
        <v>2004</v>
      </c>
      <c r="C110" s="714" t="s">
        <v>1756</v>
      </c>
      <c r="D110" s="733" t="s">
        <v>1759</v>
      </c>
      <c r="E110" s="733" t="s">
        <v>455</v>
      </c>
      <c r="F110" s="714" t="s">
        <v>705</v>
      </c>
      <c r="H110" s="714" t="s">
        <v>1513</v>
      </c>
      <c r="I110" s="733" t="s">
        <v>402</v>
      </c>
      <c r="J110" s="717">
        <v>1</v>
      </c>
      <c r="K110" s="719">
        <v>0.67</v>
      </c>
      <c r="L110" s="719">
        <v>18.690000000000001</v>
      </c>
      <c r="M110" s="719">
        <v>73</v>
      </c>
      <c r="N110" s="719">
        <f t="shared" si="3"/>
        <v>3.584804708400214E-2</v>
      </c>
      <c r="O110" s="737">
        <f t="shared" si="4"/>
        <v>4.910691381370156E-2</v>
      </c>
      <c r="P110" s="738">
        <v>0</v>
      </c>
      <c r="Q110" s="737">
        <f t="shared" si="5"/>
        <v>4.910691381370156E-2</v>
      </c>
      <c r="R110" s="714" t="s">
        <v>501</v>
      </c>
      <c r="U110" s="714">
        <v>56.7</v>
      </c>
      <c r="V110" s="714">
        <v>3150</v>
      </c>
    </row>
    <row r="111" spans="1:22">
      <c r="A111" s="721" t="s">
        <v>616</v>
      </c>
      <c r="B111" s="714">
        <v>2004</v>
      </c>
      <c r="C111" s="714" t="s">
        <v>1756</v>
      </c>
      <c r="D111" s="733" t="s">
        <v>1764</v>
      </c>
      <c r="E111" s="733" t="s">
        <v>1765</v>
      </c>
      <c r="F111" s="714" t="s">
        <v>705</v>
      </c>
      <c r="G111" s="716" t="s">
        <v>1672</v>
      </c>
      <c r="H111" s="714" t="s">
        <v>1513</v>
      </c>
      <c r="I111" s="733" t="s">
        <v>402</v>
      </c>
      <c r="J111" s="717">
        <v>1</v>
      </c>
      <c r="K111" s="719">
        <f>7.29/20</f>
        <v>0.36449999999999999</v>
      </c>
      <c r="L111" s="719">
        <v>18.690000000000001</v>
      </c>
      <c r="M111" s="719">
        <v>73</v>
      </c>
      <c r="N111" s="719">
        <f t="shared" si="3"/>
        <v>1.9502407704654893E-2</v>
      </c>
      <c r="O111" s="737">
        <f t="shared" si="4"/>
        <v>2.6715626992677932E-2</v>
      </c>
      <c r="P111" s="738">
        <v>0</v>
      </c>
      <c r="Q111" s="737">
        <f t="shared" si="5"/>
        <v>2.6715626992677932E-2</v>
      </c>
      <c r="R111" s="714" t="s">
        <v>501</v>
      </c>
      <c r="U111" s="714">
        <v>56.7</v>
      </c>
      <c r="V111" s="714">
        <v>3150</v>
      </c>
    </row>
    <row r="112" spans="1:22">
      <c r="A112" s="714" t="s">
        <v>607</v>
      </c>
      <c r="B112" s="714">
        <v>2008</v>
      </c>
      <c r="C112" s="714" t="s">
        <v>1743</v>
      </c>
      <c r="D112" s="715" t="s">
        <v>606</v>
      </c>
      <c r="E112" s="715" t="s">
        <v>303</v>
      </c>
      <c r="F112" s="714" t="s">
        <v>705</v>
      </c>
      <c r="G112" s="716" t="s">
        <v>1672</v>
      </c>
      <c r="H112" s="716" t="s">
        <v>1584</v>
      </c>
      <c r="I112" s="716" t="s">
        <v>402</v>
      </c>
      <c r="J112" s="717">
        <v>1</v>
      </c>
      <c r="K112" s="736">
        <v>23.61</v>
      </c>
      <c r="L112" s="736">
        <v>1</v>
      </c>
      <c r="M112" s="736">
        <v>100</v>
      </c>
      <c r="N112" s="719">
        <f t="shared" si="3"/>
        <v>23.61</v>
      </c>
      <c r="O112" s="737">
        <f t="shared" si="4"/>
        <v>23.61</v>
      </c>
      <c r="P112" s="738">
        <v>0</v>
      </c>
      <c r="Q112" s="737">
        <f t="shared" si="5"/>
        <v>23.61</v>
      </c>
      <c r="R112" s="714" t="s">
        <v>501</v>
      </c>
      <c r="U112" s="714">
        <v>55.3</v>
      </c>
      <c r="V112" s="714">
        <v>3633</v>
      </c>
    </row>
    <row r="113" spans="1:22">
      <c r="A113" s="714" t="s">
        <v>607</v>
      </c>
      <c r="B113" s="714">
        <v>2008</v>
      </c>
      <c r="C113" s="714" t="s">
        <v>1743</v>
      </c>
      <c r="E113" s="715" t="s">
        <v>303</v>
      </c>
      <c r="F113" s="714" t="s">
        <v>705</v>
      </c>
      <c r="G113" s="716" t="s">
        <v>1672</v>
      </c>
      <c r="H113" s="716" t="s">
        <v>1584</v>
      </c>
      <c r="I113" s="716" t="s">
        <v>1484</v>
      </c>
      <c r="J113" s="717">
        <v>1</v>
      </c>
      <c r="K113" s="736">
        <v>2.93</v>
      </c>
      <c r="L113" s="736">
        <v>1</v>
      </c>
      <c r="M113" s="736">
        <v>100</v>
      </c>
      <c r="N113" s="719">
        <f t="shared" si="3"/>
        <v>2.93</v>
      </c>
      <c r="O113" s="737">
        <f t="shared" si="4"/>
        <v>2.93</v>
      </c>
      <c r="P113" s="738">
        <v>0</v>
      </c>
      <c r="Q113" s="737">
        <f t="shared" si="5"/>
        <v>2.93</v>
      </c>
      <c r="R113" s="714" t="s">
        <v>501</v>
      </c>
      <c r="U113" s="714">
        <v>55.3</v>
      </c>
      <c r="V113" s="714">
        <v>3633</v>
      </c>
    </row>
    <row r="114" spans="1:22">
      <c r="A114" s="721" t="s">
        <v>557</v>
      </c>
      <c r="B114" s="714">
        <v>2008</v>
      </c>
      <c r="C114" s="714" t="s">
        <v>1743</v>
      </c>
      <c r="D114" s="715" t="s">
        <v>556</v>
      </c>
      <c r="E114" s="715" t="s">
        <v>559</v>
      </c>
      <c r="F114" s="714" t="s">
        <v>705</v>
      </c>
      <c r="G114" s="716" t="s">
        <v>1672</v>
      </c>
      <c r="H114" s="716" t="s">
        <v>1598</v>
      </c>
      <c r="I114" s="716" t="s">
        <v>402</v>
      </c>
      <c r="J114" s="717">
        <v>1</v>
      </c>
      <c r="K114" s="736">
        <v>0.32</v>
      </c>
      <c r="L114" s="736">
        <v>1</v>
      </c>
      <c r="M114" s="736">
        <v>100</v>
      </c>
      <c r="N114" s="719">
        <f t="shared" si="3"/>
        <v>0.32</v>
      </c>
      <c r="O114" s="737">
        <f t="shared" si="4"/>
        <v>0.32</v>
      </c>
      <c r="P114" s="738">
        <v>0</v>
      </c>
      <c r="Q114" s="737">
        <f t="shared" si="5"/>
        <v>0.32</v>
      </c>
      <c r="R114" s="714" t="s">
        <v>501</v>
      </c>
      <c r="S114" s="714" t="s">
        <v>1751</v>
      </c>
      <c r="U114" s="714">
        <v>55.3</v>
      </c>
      <c r="V114" s="714">
        <v>3633</v>
      </c>
    </row>
    <row r="115" spans="1:22">
      <c r="A115" s="721" t="s">
        <v>557</v>
      </c>
      <c r="B115" s="714">
        <v>2008</v>
      </c>
      <c r="C115" s="714" t="s">
        <v>1743</v>
      </c>
      <c r="E115" s="715" t="s">
        <v>559</v>
      </c>
      <c r="F115" s="714" t="s">
        <v>705</v>
      </c>
      <c r="G115" s="716" t="s">
        <v>1672</v>
      </c>
      <c r="H115" s="716" t="s">
        <v>1598</v>
      </c>
      <c r="I115" s="716" t="s">
        <v>1484</v>
      </c>
      <c r="J115" s="717">
        <v>1</v>
      </c>
      <c r="K115" s="736">
        <v>0.06</v>
      </c>
      <c r="L115" s="736">
        <v>1</v>
      </c>
      <c r="M115" s="736">
        <v>100</v>
      </c>
      <c r="N115" s="719">
        <f t="shared" si="3"/>
        <v>0.06</v>
      </c>
      <c r="O115" s="737">
        <f t="shared" si="4"/>
        <v>0.06</v>
      </c>
      <c r="P115" s="738">
        <v>0</v>
      </c>
      <c r="Q115" s="737">
        <f t="shared" si="5"/>
        <v>0.06</v>
      </c>
      <c r="R115" s="714" t="s">
        <v>501</v>
      </c>
      <c r="S115" s="714" t="s">
        <v>1751</v>
      </c>
      <c r="U115" s="714">
        <v>55.3</v>
      </c>
      <c r="V115" s="714">
        <v>3633</v>
      </c>
    </row>
    <row r="116" spans="1:22">
      <c r="A116" s="721" t="s">
        <v>545</v>
      </c>
      <c r="B116" s="714">
        <v>2008</v>
      </c>
      <c r="C116" s="714" t="s">
        <v>1743</v>
      </c>
      <c r="D116" s="715" t="s">
        <v>544</v>
      </c>
      <c r="E116" s="715" t="s">
        <v>547</v>
      </c>
      <c r="F116" s="714" t="s">
        <v>705</v>
      </c>
      <c r="G116" s="716" t="s">
        <v>1672</v>
      </c>
      <c r="H116" s="716" t="s">
        <v>1608</v>
      </c>
      <c r="I116" s="716" t="s">
        <v>402</v>
      </c>
      <c r="J116" s="717">
        <v>1</v>
      </c>
      <c r="K116" s="736">
        <v>0.53</v>
      </c>
      <c r="L116" s="736">
        <v>1</v>
      </c>
      <c r="M116" s="736">
        <v>100</v>
      </c>
      <c r="N116" s="719">
        <f t="shared" si="3"/>
        <v>0.53</v>
      </c>
      <c r="O116" s="737">
        <f t="shared" si="4"/>
        <v>0.53</v>
      </c>
      <c r="P116" s="738">
        <v>0</v>
      </c>
      <c r="Q116" s="737">
        <f t="shared" si="5"/>
        <v>0.53</v>
      </c>
      <c r="R116" s="714" t="s">
        <v>501</v>
      </c>
      <c r="U116" s="714">
        <v>55.3</v>
      </c>
      <c r="V116" s="714">
        <v>3633</v>
      </c>
    </row>
    <row r="117" spans="1:22">
      <c r="A117" s="721" t="s">
        <v>545</v>
      </c>
      <c r="B117" s="714">
        <v>2008</v>
      </c>
      <c r="C117" s="714" t="s">
        <v>1743</v>
      </c>
      <c r="E117" s="715" t="s">
        <v>547</v>
      </c>
      <c r="F117" s="714" t="s">
        <v>705</v>
      </c>
      <c r="G117" s="716" t="s">
        <v>1672</v>
      </c>
      <c r="H117" s="716" t="s">
        <v>1608</v>
      </c>
      <c r="I117" s="716" t="s">
        <v>1484</v>
      </c>
      <c r="J117" s="717">
        <v>1</v>
      </c>
      <c r="K117" s="736">
        <v>0.19</v>
      </c>
      <c r="L117" s="736">
        <v>1</v>
      </c>
      <c r="M117" s="736">
        <v>100</v>
      </c>
      <c r="N117" s="719">
        <f t="shared" si="3"/>
        <v>0.19</v>
      </c>
      <c r="O117" s="737">
        <f t="shared" si="4"/>
        <v>0.19</v>
      </c>
      <c r="P117" s="738">
        <v>0</v>
      </c>
      <c r="Q117" s="737">
        <f t="shared" si="5"/>
        <v>0.19</v>
      </c>
      <c r="R117" s="714" t="s">
        <v>501</v>
      </c>
      <c r="U117" s="714">
        <v>55.3</v>
      </c>
      <c r="V117" s="714">
        <v>3633</v>
      </c>
    </row>
    <row r="118" spans="1:22">
      <c r="A118" s="714" t="s">
        <v>680</v>
      </c>
      <c r="B118" s="714">
        <v>2008</v>
      </c>
      <c r="C118" s="714" t="s">
        <v>1743</v>
      </c>
      <c r="D118" s="715" t="s">
        <v>679</v>
      </c>
      <c r="E118" s="715" t="s">
        <v>682</v>
      </c>
      <c r="F118" s="714" t="s">
        <v>705</v>
      </c>
      <c r="G118" s="716" t="s">
        <v>1672</v>
      </c>
      <c r="H118" s="714" t="s">
        <v>1546</v>
      </c>
      <c r="I118" s="716" t="s">
        <v>402</v>
      </c>
      <c r="J118" s="717">
        <v>1</v>
      </c>
      <c r="K118" s="736">
        <v>1.33</v>
      </c>
      <c r="L118" s="736">
        <v>1</v>
      </c>
      <c r="M118" s="736">
        <v>100</v>
      </c>
      <c r="N118" s="719">
        <f t="shared" si="3"/>
        <v>1.33</v>
      </c>
      <c r="O118" s="737">
        <f t="shared" si="4"/>
        <v>1.33</v>
      </c>
      <c r="P118" s="738">
        <v>0</v>
      </c>
      <c r="Q118" s="737">
        <f t="shared" si="5"/>
        <v>1.33</v>
      </c>
      <c r="R118" s="714" t="s">
        <v>501</v>
      </c>
      <c r="U118" s="714">
        <v>55.3</v>
      </c>
      <c r="V118" s="714">
        <v>3633</v>
      </c>
    </row>
    <row r="119" spans="1:22">
      <c r="A119" s="714" t="s">
        <v>680</v>
      </c>
      <c r="B119" s="714">
        <v>2008</v>
      </c>
      <c r="C119" s="714" t="s">
        <v>1743</v>
      </c>
      <c r="E119" s="715" t="s">
        <v>682</v>
      </c>
      <c r="F119" s="714" t="s">
        <v>705</v>
      </c>
      <c r="G119" s="716" t="s">
        <v>1672</v>
      </c>
      <c r="H119" s="714" t="s">
        <v>1546</v>
      </c>
      <c r="I119" s="716" t="s">
        <v>1484</v>
      </c>
      <c r="J119" s="717">
        <v>1</v>
      </c>
      <c r="K119" s="736">
        <v>0.34</v>
      </c>
      <c r="L119" s="736">
        <v>1</v>
      </c>
      <c r="M119" s="736">
        <v>100</v>
      </c>
      <c r="N119" s="719">
        <f t="shared" si="3"/>
        <v>0.34</v>
      </c>
      <c r="O119" s="737">
        <f t="shared" si="4"/>
        <v>0.34</v>
      </c>
      <c r="P119" s="738">
        <v>0</v>
      </c>
      <c r="Q119" s="737">
        <f t="shared" si="5"/>
        <v>0.34</v>
      </c>
      <c r="R119" s="714" t="s">
        <v>501</v>
      </c>
      <c r="U119" s="714">
        <v>55.3</v>
      </c>
      <c r="V119" s="714">
        <v>3633</v>
      </c>
    </row>
    <row r="120" spans="1:22">
      <c r="A120" s="714" t="s">
        <v>586</v>
      </c>
      <c r="B120" s="714">
        <v>2008</v>
      </c>
      <c r="C120" s="714" t="s">
        <v>1743</v>
      </c>
      <c r="D120" s="715" t="s">
        <v>585</v>
      </c>
      <c r="E120" s="715" t="s">
        <v>1236</v>
      </c>
      <c r="F120" s="714" t="s">
        <v>705</v>
      </c>
      <c r="G120" s="716" t="s">
        <v>1672</v>
      </c>
      <c r="H120" s="716" t="s">
        <v>1513</v>
      </c>
      <c r="I120" s="716" t="s">
        <v>402</v>
      </c>
      <c r="J120" s="717">
        <v>1</v>
      </c>
      <c r="K120" s="736">
        <v>1.41</v>
      </c>
      <c r="L120" s="736">
        <v>1</v>
      </c>
      <c r="M120" s="736">
        <v>100</v>
      </c>
      <c r="N120" s="719">
        <f t="shared" si="3"/>
        <v>1.41</v>
      </c>
      <c r="O120" s="737">
        <f t="shared" si="4"/>
        <v>1.41</v>
      </c>
      <c r="P120" s="738">
        <v>0</v>
      </c>
      <c r="Q120" s="737">
        <f t="shared" si="5"/>
        <v>1.41</v>
      </c>
      <c r="R120" s="714" t="s">
        <v>501</v>
      </c>
      <c r="U120" s="714">
        <v>55.3</v>
      </c>
      <c r="V120" s="714">
        <v>3633</v>
      </c>
    </row>
    <row r="121" spans="1:22">
      <c r="A121" s="714" t="s">
        <v>586</v>
      </c>
      <c r="B121" s="714">
        <v>2008</v>
      </c>
      <c r="C121" s="714" t="s">
        <v>1743</v>
      </c>
      <c r="E121" s="715" t="s">
        <v>1236</v>
      </c>
      <c r="F121" s="714" t="s">
        <v>705</v>
      </c>
      <c r="G121" s="716" t="s">
        <v>1672</v>
      </c>
      <c r="H121" s="716" t="s">
        <v>1513</v>
      </c>
      <c r="I121" s="716" t="s">
        <v>1484</v>
      </c>
      <c r="J121" s="717">
        <v>1</v>
      </c>
      <c r="K121" s="736">
        <v>0.66</v>
      </c>
      <c r="L121" s="736">
        <v>1</v>
      </c>
      <c r="M121" s="736">
        <v>100</v>
      </c>
      <c r="N121" s="719">
        <f t="shared" si="3"/>
        <v>0.66</v>
      </c>
      <c r="O121" s="737">
        <f t="shared" si="4"/>
        <v>0.66</v>
      </c>
      <c r="P121" s="738">
        <v>0</v>
      </c>
      <c r="Q121" s="737">
        <f t="shared" si="5"/>
        <v>0.66</v>
      </c>
      <c r="R121" s="714" t="s">
        <v>501</v>
      </c>
      <c r="U121" s="714">
        <v>55.3</v>
      </c>
      <c r="V121" s="714">
        <v>3633</v>
      </c>
    </row>
    <row r="122" spans="1:22">
      <c r="A122" s="721" t="s">
        <v>540</v>
      </c>
      <c r="B122" s="714">
        <v>2004</v>
      </c>
      <c r="C122" s="714" t="s">
        <v>1756</v>
      </c>
      <c r="D122" s="733" t="s">
        <v>1772</v>
      </c>
      <c r="E122" s="733" t="s">
        <v>1768</v>
      </c>
      <c r="F122" s="714" t="s">
        <v>705</v>
      </c>
      <c r="H122" s="716" t="s">
        <v>1773</v>
      </c>
      <c r="I122" s="733" t="s">
        <v>402</v>
      </c>
      <c r="J122" s="717">
        <v>1</v>
      </c>
      <c r="K122" s="719">
        <v>9.73</v>
      </c>
      <c r="L122" s="719">
        <v>18.690000000000001</v>
      </c>
      <c r="M122" s="719">
        <v>73</v>
      </c>
      <c r="N122" s="719">
        <f t="shared" si="3"/>
        <v>0.52059925093632953</v>
      </c>
      <c r="O122" s="737">
        <f t="shared" si="4"/>
        <v>0.71314965881688974</v>
      </c>
      <c r="P122" s="738">
        <v>0</v>
      </c>
      <c r="Q122" s="737">
        <f t="shared" si="5"/>
        <v>0.71314965881688974</v>
      </c>
      <c r="R122" s="714" t="s">
        <v>501</v>
      </c>
      <c r="U122" s="714">
        <v>56.7</v>
      </c>
      <c r="V122" s="714">
        <v>3150</v>
      </c>
    </row>
    <row r="123" spans="1:22">
      <c r="A123" s="714" t="s">
        <v>533</v>
      </c>
      <c r="B123" s="714">
        <v>2008</v>
      </c>
      <c r="C123" s="714" t="s">
        <v>1743</v>
      </c>
      <c r="D123" s="715" t="s">
        <v>532</v>
      </c>
      <c r="E123" s="715" t="s">
        <v>1493</v>
      </c>
      <c r="F123" s="714" t="s">
        <v>705</v>
      </c>
      <c r="G123" s="716" t="s">
        <v>1672</v>
      </c>
      <c r="H123" s="716" t="s">
        <v>1584</v>
      </c>
      <c r="I123" s="716" t="s">
        <v>402</v>
      </c>
      <c r="J123" s="717">
        <v>1</v>
      </c>
      <c r="K123" s="736">
        <v>0.65</v>
      </c>
      <c r="L123" s="736">
        <v>1</v>
      </c>
      <c r="M123" s="736">
        <v>100</v>
      </c>
      <c r="N123" s="719">
        <f t="shared" si="3"/>
        <v>0.65</v>
      </c>
      <c r="O123" s="737">
        <f t="shared" si="4"/>
        <v>0.65</v>
      </c>
      <c r="P123" s="738">
        <v>0</v>
      </c>
      <c r="Q123" s="737">
        <f t="shared" si="5"/>
        <v>0.65</v>
      </c>
      <c r="R123" s="714" t="s">
        <v>501</v>
      </c>
      <c r="S123" s="721" t="s">
        <v>1642</v>
      </c>
      <c r="U123" s="714">
        <v>55.3</v>
      </c>
      <c r="V123" s="714">
        <v>3633</v>
      </c>
    </row>
    <row r="124" spans="1:22">
      <c r="A124" s="714" t="s">
        <v>533</v>
      </c>
      <c r="B124" s="714">
        <v>2008</v>
      </c>
      <c r="C124" s="714" t="s">
        <v>1743</v>
      </c>
      <c r="E124" s="715" t="s">
        <v>1493</v>
      </c>
      <c r="F124" s="714" t="s">
        <v>705</v>
      </c>
      <c r="G124" s="716" t="s">
        <v>1672</v>
      </c>
      <c r="H124" s="716" t="s">
        <v>1584</v>
      </c>
      <c r="I124" s="716" t="s">
        <v>1484</v>
      </c>
      <c r="J124" s="717">
        <v>1</v>
      </c>
      <c r="K124" s="736">
        <v>0.18</v>
      </c>
      <c r="L124" s="736">
        <v>1</v>
      </c>
      <c r="M124" s="736">
        <v>100</v>
      </c>
      <c r="N124" s="719">
        <f t="shared" si="3"/>
        <v>0.18</v>
      </c>
      <c r="O124" s="737">
        <f t="shared" si="4"/>
        <v>0.18</v>
      </c>
      <c r="P124" s="738">
        <v>0</v>
      </c>
      <c r="Q124" s="737">
        <f t="shared" si="5"/>
        <v>0.18</v>
      </c>
      <c r="R124" s="714" t="s">
        <v>501</v>
      </c>
      <c r="S124" s="721" t="s">
        <v>1642</v>
      </c>
      <c r="U124" s="714">
        <v>55.3</v>
      </c>
      <c r="V124" s="714">
        <v>3633</v>
      </c>
    </row>
    <row r="125" spans="1:22">
      <c r="A125" s="721" t="s">
        <v>1657</v>
      </c>
      <c r="B125" s="714">
        <v>2008</v>
      </c>
      <c r="C125" s="714" t="s">
        <v>1743</v>
      </c>
      <c r="D125" s="715" t="s">
        <v>598</v>
      </c>
      <c r="E125" s="715" t="s">
        <v>333</v>
      </c>
      <c r="F125" s="714" t="s">
        <v>705</v>
      </c>
      <c r="G125" s="716" t="s">
        <v>1700</v>
      </c>
      <c r="H125" s="714" t="s">
        <v>1659</v>
      </c>
      <c r="I125" s="716" t="s">
        <v>402</v>
      </c>
      <c r="J125" s="717">
        <v>1</v>
      </c>
      <c r="K125" s="736">
        <v>0.12</v>
      </c>
      <c r="L125" s="736">
        <v>1</v>
      </c>
      <c r="M125" s="736">
        <v>100</v>
      </c>
      <c r="N125" s="719">
        <f t="shared" si="3"/>
        <v>0.12</v>
      </c>
      <c r="O125" s="737">
        <f t="shared" si="4"/>
        <v>0.12</v>
      </c>
      <c r="P125" s="738">
        <v>0</v>
      </c>
      <c r="Q125" s="737">
        <f t="shared" si="5"/>
        <v>0.12</v>
      </c>
      <c r="R125" s="714" t="s">
        <v>501</v>
      </c>
      <c r="S125" s="714" t="s">
        <v>1537</v>
      </c>
      <c r="U125" s="714">
        <v>55.3</v>
      </c>
      <c r="V125" s="714">
        <v>3633</v>
      </c>
    </row>
    <row r="126" spans="1:22">
      <c r="A126" s="721" t="s">
        <v>1657</v>
      </c>
      <c r="B126" s="714">
        <v>2008</v>
      </c>
      <c r="C126" s="714" t="s">
        <v>1743</v>
      </c>
      <c r="E126" s="715" t="s">
        <v>333</v>
      </c>
      <c r="F126" s="714" t="s">
        <v>705</v>
      </c>
      <c r="G126" s="716" t="s">
        <v>1700</v>
      </c>
      <c r="H126" s="714" t="s">
        <v>1659</v>
      </c>
      <c r="I126" s="716" t="s">
        <v>1484</v>
      </c>
      <c r="J126" s="717">
        <v>1</v>
      </c>
      <c r="K126" s="736">
        <v>0.03</v>
      </c>
      <c r="L126" s="736">
        <v>1</v>
      </c>
      <c r="M126" s="736">
        <v>100</v>
      </c>
      <c r="N126" s="719">
        <f t="shared" si="3"/>
        <v>0.03</v>
      </c>
      <c r="O126" s="737">
        <f t="shared" si="4"/>
        <v>0.03</v>
      </c>
      <c r="P126" s="738">
        <v>0</v>
      </c>
      <c r="Q126" s="737">
        <f t="shared" si="5"/>
        <v>0.03</v>
      </c>
      <c r="R126" s="714" t="s">
        <v>501</v>
      </c>
      <c r="S126" s="714" t="s">
        <v>1537</v>
      </c>
      <c r="U126" s="714">
        <v>55.3</v>
      </c>
      <c r="V126" s="714">
        <v>3633</v>
      </c>
    </row>
    <row r="127" spans="1:22">
      <c r="A127" s="721" t="s">
        <v>1479</v>
      </c>
      <c r="B127" s="714">
        <v>2008</v>
      </c>
      <c r="C127" s="714" t="s">
        <v>1743</v>
      </c>
      <c r="E127" s="715" t="s">
        <v>1485</v>
      </c>
      <c r="F127" s="714" t="s">
        <v>705</v>
      </c>
      <c r="G127" s="716" t="s">
        <v>1672</v>
      </c>
      <c r="H127" s="716" t="s">
        <v>1481</v>
      </c>
      <c r="I127" s="716" t="s">
        <v>1484</v>
      </c>
      <c r="J127" s="717">
        <v>1</v>
      </c>
      <c r="K127" s="736">
        <v>7.0000000000000007E-2</v>
      </c>
      <c r="L127" s="736">
        <v>1</v>
      </c>
      <c r="M127" s="736">
        <v>100</v>
      </c>
      <c r="N127" s="719">
        <f t="shared" si="3"/>
        <v>7.0000000000000007E-2</v>
      </c>
      <c r="O127" s="737">
        <f t="shared" si="4"/>
        <v>7.0000000000000007E-2</v>
      </c>
      <c r="P127" s="738">
        <v>0.12</v>
      </c>
      <c r="Q127" s="737">
        <f t="shared" si="5"/>
        <v>6.25E-2</v>
      </c>
      <c r="R127" s="714" t="s">
        <v>500</v>
      </c>
      <c r="S127" s="721" t="s">
        <v>1482</v>
      </c>
      <c r="U127" s="714">
        <v>53.7</v>
      </c>
      <c r="V127" s="714">
        <v>4397</v>
      </c>
    </row>
    <row r="128" spans="1:22">
      <c r="A128" s="714" t="s">
        <v>611</v>
      </c>
      <c r="B128" s="714">
        <v>2008</v>
      </c>
      <c r="C128" s="714" t="s">
        <v>1743</v>
      </c>
      <c r="D128" s="715" t="s">
        <v>610</v>
      </c>
      <c r="E128" s="715" t="s">
        <v>1493</v>
      </c>
      <c r="F128" s="714" t="s">
        <v>705</v>
      </c>
      <c r="G128" s="716" t="s">
        <v>1672</v>
      </c>
      <c r="H128" s="716" t="s">
        <v>1494</v>
      </c>
      <c r="I128" s="715" t="s">
        <v>402</v>
      </c>
      <c r="J128" s="717">
        <v>1</v>
      </c>
      <c r="K128" s="736">
        <v>1.24</v>
      </c>
      <c r="L128" s="736">
        <v>1</v>
      </c>
      <c r="M128" s="736">
        <v>100</v>
      </c>
      <c r="N128" s="719">
        <f t="shared" si="3"/>
        <v>1.24</v>
      </c>
      <c r="O128" s="737">
        <f t="shared" si="4"/>
        <v>1.24</v>
      </c>
      <c r="P128" s="738">
        <v>0.12</v>
      </c>
      <c r="Q128" s="737">
        <f t="shared" si="5"/>
        <v>1.107142857142857</v>
      </c>
      <c r="R128" s="714" t="s">
        <v>500</v>
      </c>
      <c r="S128" s="714" t="s">
        <v>1693</v>
      </c>
      <c r="U128" s="714">
        <v>53.7</v>
      </c>
      <c r="V128" s="714">
        <v>4397</v>
      </c>
    </row>
    <row r="129" spans="1:22">
      <c r="A129" s="714" t="s">
        <v>611</v>
      </c>
      <c r="B129" s="714">
        <v>2008</v>
      </c>
      <c r="C129" s="714" t="s">
        <v>1743</v>
      </c>
      <c r="E129" s="715" t="s">
        <v>1493</v>
      </c>
      <c r="F129" s="714" t="s">
        <v>705</v>
      </c>
      <c r="G129" s="716" t="s">
        <v>1672</v>
      </c>
      <c r="H129" s="716" t="s">
        <v>1494</v>
      </c>
      <c r="I129" s="715" t="s">
        <v>1484</v>
      </c>
      <c r="J129" s="717">
        <v>1</v>
      </c>
      <c r="K129" s="736">
        <v>0.66</v>
      </c>
      <c r="L129" s="736">
        <v>1</v>
      </c>
      <c r="M129" s="736">
        <v>100</v>
      </c>
      <c r="N129" s="719">
        <f t="shared" si="3"/>
        <v>0.66</v>
      </c>
      <c r="O129" s="737">
        <f t="shared" si="4"/>
        <v>0.66</v>
      </c>
      <c r="P129" s="738">
        <v>0.12</v>
      </c>
      <c r="Q129" s="737">
        <f t="shared" si="5"/>
        <v>0.5892857142857143</v>
      </c>
      <c r="R129" s="714" t="s">
        <v>500</v>
      </c>
      <c r="S129" s="714" t="s">
        <v>1693</v>
      </c>
      <c r="U129" s="714">
        <v>53.7</v>
      </c>
      <c r="V129" s="714">
        <v>4397</v>
      </c>
    </row>
    <row r="130" spans="1:22">
      <c r="A130" s="714" t="s">
        <v>1506</v>
      </c>
      <c r="B130" s="714">
        <v>2008</v>
      </c>
      <c r="C130" s="714" t="s">
        <v>1743</v>
      </c>
      <c r="E130" s="715" t="s">
        <v>1502</v>
      </c>
      <c r="F130" s="714" t="s">
        <v>705</v>
      </c>
      <c r="G130" s="716" t="s">
        <v>1672</v>
      </c>
      <c r="H130" s="716" t="s">
        <v>1494</v>
      </c>
      <c r="I130" s="716" t="s">
        <v>1484</v>
      </c>
      <c r="J130" s="717">
        <v>1</v>
      </c>
      <c r="K130" s="736">
        <v>0.9</v>
      </c>
      <c r="L130" s="736">
        <v>1</v>
      </c>
      <c r="M130" s="736">
        <v>100</v>
      </c>
      <c r="N130" s="719">
        <f t="shared" si="3"/>
        <v>0.9</v>
      </c>
      <c r="O130" s="737">
        <f t="shared" si="4"/>
        <v>0.90000000000000013</v>
      </c>
      <c r="P130" s="738">
        <v>0.12</v>
      </c>
      <c r="Q130" s="737">
        <f t="shared" si="5"/>
        <v>0.8035714285714286</v>
      </c>
      <c r="R130" s="714" t="s">
        <v>500</v>
      </c>
      <c r="S130" s="714" t="s">
        <v>1503</v>
      </c>
      <c r="U130" s="714">
        <v>53.7</v>
      </c>
      <c r="V130" s="714">
        <v>4397</v>
      </c>
    </row>
    <row r="131" spans="1:22">
      <c r="A131" s="714" t="s">
        <v>570</v>
      </c>
      <c r="B131" s="714">
        <v>2008</v>
      </c>
      <c r="C131" s="714" t="s">
        <v>1743</v>
      </c>
      <c r="D131" s="715" t="s">
        <v>569</v>
      </c>
      <c r="E131" s="715" t="s">
        <v>1512</v>
      </c>
      <c r="F131" s="714" t="s">
        <v>705</v>
      </c>
      <c r="G131" s="716" t="s">
        <v>1672</v>
      </c>
      <c r="H131" s="716" t="s">
        <v>1513</v>
      </c>
      <c r="I131" s="716" t="s">
        <v>402</v>
      </c>
      <c r="J131" s="717">
        <v>1</v>
      </c>
      <c r="K131" s="736">
        <v>0.76</v>
      </c>
      <c r="L131" s="736">
        <v>1</v>
      </c>
      <c r="M131" s="736">
        <v>100</v>
      </c>
      <c r="N131" s="719">
        <f t="shared" ref="N131:N194" si="6">+K131/L131</f>
        <v>0.76</v>
      </c>
      <c r="O131" s="737">
        <f t="shared" ref="O131:O194" si="7">+N131/J131/M131*100</f>
        <v>0.76</v>
      </c>
      <c r="P131" s="738">
        <v>0.12</v>
      </c>
      <c r="Q131" s="737">
        <f t="shared" si="5"/>
        <v>0.67857142857142849</v>
      </c>
      <c r="R131" s="714" t="s">
        <v>500</v>
      </c>
      <c r="U131" s="714">
        <v>53.7</v>
      </c>
      <c r="V131" s="714">
        <v>4397</v>
      </c>
    </row>
    <row r="132" spans="1:22">
      <c r="A132" s="714" t="s">
        <v>570</v>
      </c>
      <c r="B132" s="714">
        <v>2008</v>
      </c>
      <c r="C132" s="714" t="s">
        <v>1743</v>
      </c>
      <c r="E132" s="715" t="s">
        <v>1512</v>
      </c>
      <c r="F132" s="714" t="s">
        <v>705</v>
      </c>
      <c r="G132" s="716" t="s">
        <v>1672</v>
      </c>
      <c r="H132" s="716" t="s">
        <v>1513</v>
      </c>
      <c r="I132" s="716" t="s">
        <v>1484</v>
      </c>
      <c r="J132" s="717">
        <v>1</v>
      </c>
      <c r="K132" s="736">
        <v>0.33</v>
      </c>
      <c r="L132" s="736">
        <v>1</v>
      </c>
      <c r="M132" s="736">
        <v>100</v>
      </c>
      <c r="N132" s="719">
        <f t="shared" si="6"/>
        <v>0.33</v>
      </c>
      <c r="O132" s="737">
        <f t="shared" si="7"/>
        <v>0.33</v>
      </c>
      <c r="P132" s="738">
        <v>0.12</v>
      </c>
      <c r="Q132" s="737">
        <f t="shared" ref="Q132:Q195" si="8">+O132/(1+P132)</f>
        <v>0.29464285714285715</v>
      </c>
      <c r="R132" s="714" t="s">
        <v>500</v>
      </c>
      <c r="U132" s="714">
        <v>53.7</v>
      </c>
      <c r="V132" s="714">
        <v>4397</v>
      </c>
    </row>
    <row r="133" spans="1:22">
      <c r="A133" s="714" t="s">
        <v>1523</v>
      </c>
      <c r="B133" s="714">
        <v>2008</v>
      </c>
      <c r="C133" s="714" t="s">
        <v>1743</v>
      </c>
      <c r="D133" s="715" t="s">
        <v>636</v>
      </c>
      <c r="E133" s="715" t="s">
        <v>455</v>
      </c>
      <c r="F133" s="714" t="s">
        <v>705</v>
      </c>
      <c r="G133" s="716" t="s">
        <v>1672</v>
      </c>
      <c r="H133" s="716" t="s">
        <v>1494</v>
      </c>
      <c r="I133" s="716" t="s">
        <v>402</v>
      </c>
      <c r="J133" s="717">
        <v>1</v>
      </c>
      <c r="K133" s="736">
        <v>0.72</v>
      </c>
      <c r="L133" s="736">
        <v>1</v>
      </c>
      <c r="M133" s="736">
        <v>100</v>
      </c>
      <c r="N133" s="719">
        <f t="shared" si="6"/>
        <v>0.72</v>
      </c>
      <c r="O133" s="737">
        <f t="shared" si="7"/>
        <v>0.72</v>
      </c>
      <c r="P133" s="738">
        <v>0.12</v>
      </c>
      <c r="Q133" s="737">
        <f t="shared" si="8"/>
        <v>0.64285714285714279</v>
      </c>
      <c r="R133" s="714" t="s">
        <v>500</v>
      </c>
      <c r="S133" s="721" t="s">
        <v>1524</v>
      </c>
      <c r="U133" s="714">
        <v>53.7</v>
      </c>
      <c r="V133" s="714">
        <v>4397</v>
      </c>
    </row>
    <row r="134" spans="1:22">
      <c r="A134" s="714" t="s">
        <v>1523</v>
      </c>
      <c r="B134" s="714">
        <v>2008</v>
      </c>
      <c r="C134" s="714" t="s">
        <v>1743</v>
      </c>
      <c r="E134" s="715" t="s">
        <v>455</v>
      </c>
      <c r="F134" s="714" t="s">
        <v>705</v>
      </c>
      <c r="G134" s="716" t="s">
        <v>1672</v>
      </c>
      <c r="H134" s="716" t="s">
        <v>1494</v>
      </c>
      <c r="I134" s="716" t="s">
        <v>1484</v>
      </c>
      <c r="J134" s="717">
        <v>1</v>
      </c>
      <c r="K134" s="736">
        <v>0.35</v>
      </c>
      <c r="L134" s="736">
        <v>1</v>
      </c>
      <c r="M134" s="736">
        <v>100</v>
      </c>
      <c r="N134" s="719">
        <f t="shared" si="6"/>
        <v>0.35</v>
      </c>
      <c r="O134" s="737">
        <f t="shared" si="7"/>
        <v>0.35</v>
      </c>
      <c r="P134" s="738">
        <v>0.12</v>
      </c>
      <c r="Q134" s="737">
        <f t="shared" si="8"/>
        <v>0.31249999999999994</v>
      </c>
      <c r="R134" s="714" t="s">
        <v>500</v>
      </c>
      <c r="S134" s="721" t="s">
        <v>1524</v>
      </c>
      <c r="U134" s="714">
        <v>53.7</v>
      </c>
      <c r="V134" s="714">
        <v>4397</v>
      </c>
    </row>
    <row r="135" spans="1:22">
      <c r="A135" s="714" t="s">
        <v>594</v>
      </c>
      <c r="B135" s="714">
        <v>2008</v>
      </c>
      <c r="C135" s="714" t="s">
        <v>1743</v>
      </c>
      <c r="D135" s="715" t="s">
        <v>593</v>
      </c>
      <c r="E135" s="715" t="s">
        <v>333</v>
      </c>
      <c r="F135" s="714" t="s">
        <v>705</v>
      </c>
      <c r="G135" s="716" t="s">
        <v>1746</v>
      </c>
      <c r="H135" s="714" t="s">
        <v>1536</v>
      </c>
      <c r="I135" s="716" t="s">
        <v>402</v>
      </c>
      <c r="J135" s="717">
        <v>1</v>
      </c>
      <c r="K135" s="736">
        <v>35.04</v>
      </c>
      <c r="L135" s="736">
        <v>1</v>
      </c>
      <c r="M135" s="736">
        <v>100</v>
      </c>
      <c r="N135" s="719">
        <f t="shared" si="6"/>
        <v>35.04</v>
      </c>
      <c r="O135" s="737">
        <f t="shared" si="7"/>
        <v>35.04</v>
      </c>
      <c r="P135" s="738">
        <v>0.12</v>
      </c>
      <c r="Q135" s="737">
        <f t="shared" si="8"/>
        <v>31.285714285714281</v>
      </c>
      <c r="R135" s="714" t="s">
        <v>500</v>
      </c>
      <c r="U135" s="714">
        <v>53.7</v>
      </c>
      <c r="V135" s="714">
        <v>4397</v>
      </c>
    </row>
    <row r="136" spans="1:22">
      <c r="A136" s="714" t="s">
        <v>594</v>
      </c>
      <c r="B136" s="714">
        <v>2008</v>
      </c>
      <c r="C136" s="714" t="s">
        <v>1743</v>
      </c>
      <c r="E136" s="715" t="s">
        <v>333</v>
      </c>
      <c r="F136" s="714" t="s">
        <v>705</v>
      </c>
      <c r="G136" s="716" t="s">
        <v>1746</v>
      </c>
      <c r="H136" s="714" t="s">
        <v>1536</v>
      </c>
      <c r="I136" s="716" t="s">
        <v>1484</v>
      </c>
      <c r="J136" s="717">
        <v>1</v>
      </c>
      <c r="K136" s="736">
        <v>13.83</v>
      </c>
      <c r="L136" s="736">
        <v>1</v>
      </c>
      <c r="M136" s="736">
        <v>100</v>
      </c>
      <c r="N136" s="719">
        <f t="shared" si="6"/>
        <v>13.83</v>
      </c>
      <c r="O136" s="737">
        <f t="shared" si="7"/>
        <v>13.83</v>
      </c>
      <c r="P136" s="738">
        <v>0.12</v>
      </c>
      <c r="Q136" s="737">
        <f t="shared" si="8"/>
        <v>12.348214285714285</v>
      </c>
      <c r="R136" s="714" t="s">
        <v>500</v>
      </c>
      <c r="U136" s="714">
        <v>53.7</v>
      </c>
      <c r="V136" s="714">
        <v>4397</v>
      </c>
    </row>
    <row r="137" spans="1:22">
      <c r="A137" s="714" t="s">
        <v>603</v>
      </c>
      <c r="B137" s="714">
        <v>2008</v>
      </c>
      <c r="C137" s="714" t="s">
        <v>1743</v>
      </c>
      <c r="D137" s="715" t="s">
        <v>602</v>
      </c>
      <c r="E137" s="715" t="s">
        <v>577</v>
      </c>
      <c r="F137" s="714" t="s">
        <v>705</v>
      </c>
      <c r="G137" s="716" t="s">
        <v>1672</v>
      </c>
      <c r="H137" s="716" t="s">
        <v>1481</v>
      </c>
      <c r="I137" s="716" t="s">
        <v>402</v>
      </c>
      <c r="J137" s="717">
        <v>1</v>
      </c>
      <c r="K137" s="736">
        <v>3.24</v>
      </c>
      <c r="L137" s="736">
        <v>1</v>
      </c>
      <c r="M137" s="736">
        <v>100</v>
      </c>
      <c r="N137" s="719">
        <f t="shared" si="6"/>
        <v>3.24</v>
      </c>
      <c r="O137" s="737">
        <f t="shared" si="7"/>
        <v>3.2400000000000007</v>
      </c>
      <c r="P137" s="738">
        <v>0.12</v>
      </c>
      <c r="Q137" s="737">
        <f t="shared" si="8"/>
        <v>2.8928571428571432</v>
      </c>
      <c r="R137" s="714" t="s">
        <v>500</v>
      </c>
      <c r="U137" s="714">
        <v>53.7</v>
      </c>
      <c r="V137" s="714">
        <v>4397</v>
      </c>
    </row>
    <row r="138" spans="1:22">
      <c r="A138" s="714" t="s">
        <v>603</v>
      </c>
      <c r="B138" s="714">
        <v>2008</v>
      </c>
      <c r="C138" s="714" t="s">
        <v>1743</v>
      </c>
      <c r="E138" s="715" t="s">
        <v>577</v>
      </c>
      <c r="F138" s="714" t="s">
        <v>705</v>
      </c>
      <c r="G138" s="716" t="s">
        <v>1672</v>
      </c>
      <c r="H138" s="716" t="s">
        <v>1481</v>
      </c>
      <c r="I138" s="716" t="s">
        <v>1484</v>
      </c>
      <c r="J138" s="717">
        <v>1</v>
      </c>
      <c r="K138" s="736">
        <v>2.06</v>
      </c>
      <c r="L138" s="736">
        <v>1</v>
      </c>
      <c r="M138" s="736">
        <v>100</v>
      </c>
      <c r="N138" s="719">
        <f t="shared" si="6"/>
        <v>2.06</v>
      </c>
      <c r="O138" s="737">
        <f t="shared" si="7"/>
        <v>2.06</v>
      </c>
      <c r="P138" s="738">
        <v>0.12</v>
      </c>
      <c r="Q138" s="737">
        <f t="shared" si="8"/>
        <v>1.8392857142857142</v>
      </c>
      <c r="R138" s="714" t="s">
        <v>500</v>
      </c>
      <c r="U138" s="714">
        <v>53.7</v>
      </c>
      <c r="V138" s="714">
        <v>4397</v>
      </c>
    </row>
    <row r="139" spans="1:22">
      <c r="A139" s="714" t="s">
        <v>649</v>
      </c>
      <c r="B139" s="714">
        <v>2008</v>
      </c>
      <c r="C139" s="714" t="s">
        <v>1743</v>
      </c>
      <c r="E139" s="715" t="s">
        <v>333</v>
      </c>
      <c r="F139" s="714" t="s">
        <v>705</v>
      </c>
      <c r="G139" s="716" t="s">
        <v>1672</v>
      </c>
      <c r="H139" s="716" t="s">
        <v>1546</v>
      </c>
      <c r="I139" s="716" t="s">
        <v>1484</v>
      </c>
      <c r="J139" s="717">
        <v>1</v>
      </c>
      <c r="K139" s="736">
        <v>0.25</v>
      </c>
      <c r="L139" s="736">
        <v>1</v>
      </c>
      <c r="M139" s="736">
        <v>100</v>
      </c>
      <c r="N139" s="719">
        <f t="shared" si="6"/>
        <v>0.25</v>
      </c>
      <c r="O139" s="737">
        <f t="shared" si="7"/>
        <v>0.25</v>
      </c>
      <c r="P139" s="738">
        <v>0.12</v>
      </c>
      <c r="Q139" s="737">
        <f t="shared" si="8"/>
        <v>0.2232142857142857</v>
      </c>
      <c r="R139" s="714" t="s">
        <v>500</v>
      </c>
      <c r="S139" s="721" t="s">
        <v>1547</v>
      </c>
      <c r="U139" s="714">
        <v>53.7</v>
      </c>
      <c r="V139" s="714">
        <v>4397</v>
      </c>
    </row>
    <row r="140" spans="1:22">
      <c r="A140" s="714" t="s">
        <v>607</v>
      </c>
      <c r="B140" s="714">
        <v>2008</v>
      </c>
      <c r="C140" s="714" t="s">
        <v>1743</v>
      </c>
      <c r="D140" s="715" t="s">
        <v>606</v>
      </c>
      <c r="E140" s="715" t="s">
        <v>303</v>
      </c>
      <c r="F140" s="714" t="s">
        <v>705</v>
      </c>
      <c r="G140" s="716" t="s">
        <v>1672</v>
      </c>
      <c r="H140" s="716" t="s">
        <v>1584</v>
      </c>
      <c r="I140" s="716" t="s">
        <v>402</v>
      </c>
      <c r="J140" s="717">
        <v>1</v>
      </c>
      <c r="K140" s="736">
        <v>25.48</v>
      </c>
      <c r="L140" s="736">
        <v>1</v>
      </c>
      <c r="M140" s="736">
        <v>100</v>
      </c>
      <c r="N140" s="719">
        <f t="shared" si="6"/>
        <v>25.48</v>
      </c>
      <c r="O140" s="737">
        <f t="shared" si="7"/>
        <v>25.480000000000004</v>
      </c>
      <c r="P140" s="738">
        <v>0.12</v>
      </c>
      <c r="Q140" s="737">
        <f t="shared" si="8"/>
        <v>22.75</v>
      </c>
      <c r="R140" s="714" t="s">
        <v>500</v>
      </c>
      <c r="U140" s="714">
        <v>53.7</v>
      </c>
      <c r="V140" s="714">
        <v>4397</v>
      </c>
    </row>
    <row r="141" spans="1:22">
      <c r="A141" s="714" t="s">
        <v>607</v>
      </c>
      <c r="B141" s="714">
        <v>2008</v>
      </c>
      <c r="C141" s="714" t="s">
        <v>1743</v>
      </c>
      <c r="E141" s="715" t="s">
        <v>303</v>
      </c>
      <c r="F141" s="714" t="s">
        <v>705</v>
      </c>
      <c r="G141" s="716" t="s">
        <v>1672</v>
      </c>
      <c r="H141" s="716" t="s">
        <v>1584</v>
      </c>
      <c r="I141" s="716" t="s">
        <v>1484</v>
      </c>
      <c r="J141" s="717">
        <v>1</v>
      </c>
      <c r="K141" s="736">
        <v>8.5500000000000007</v>
      </c>
      <c r="L141" s="736">
        <v>1</v>
      </c>
      <c r="M141" s="736">
        <v>100</v>
      </c>
      <c r="N141" s="719">
        <f t="shared" si="6"/>
        <v>8.5500000000000007</v>
      </c>
      <c r="O141" s="737">
        <f t="shared" si="7"/>
        <v>8.5500000000000007</v>
      </c>
      <c r="P141" s="738">
        <v>0.12</v>
      </c>
      <c r="Q141" s="737">
        <f t="shared" si="8"/>
        <v>7.6339285714285712</v>
      </c>
      <c r="R141" s="714" t="s">
        <v>500</v>
      </c>
      <c r="U141" s="714">
        <v>53.7</v>
      </c>
      <c r="V141" s="714">
        <v>4397</v>
      </c>
    </row>
    <row r="142" spans="1:22">
      <c r="A142" s="721" t="s">
        <v>557</v>
      </c>
      <c r="B142" s="714">
        <v>2008</v>
      </c>
      <c r="C142" s="714" t="s">
        <v>1743</v>
      </c>
      <c r="D142" s="715" t="s">
        <v>556</v>
      </c>
      <c r="E142" s="715" t="s">
        <v>559</v>
      </c>
      <c r="F142" s="714" t="s">
        <v>705</v>
      </c>
      <c r="G142" s="716" t="s">
        <v>1672</v>
      </c>
      <c r="H142" s="716" t="s">
        <v>1598</v>
      </c>
      <c r="I142" s="716" t="s">
        <v>402</v>
      </c>
      <c r="J142" s="717">
        <v>1</v>
      </c>
      <c r="K142" s="736">
        <v>0.34</v>
      </c>
      <c r="L142" s="736">
        <v>1</v>
      </c>
      <c r="M142" s="736">
        <v>100</v>
      </c>
      <c r="N142" s="719">
        <f t="shared" si="6"/>
        <v>0.34</v>
      </c>
      <c r="O142" s="737">
        <f t="shared" si="7"/>
        <v>0.34</v>
      </c>
      <c r="P142" s="738">
        <v>0.12</v>
      </c>
      <c r="Q142" s="737">
        <f t="shared" si="8"/>
        <v>0.30357142857142855</v>
      </c>
      <c r="R142" s="714" t="s">
        <v>500</v>
      </c>
      <c r="S142" s="714" t="s">
        <v>1751</v>
      </c>
      <c r="U142" s="714">
        <v>53.7</v>
      </c>
      <c r="V142" s="714">
        <v>4397</v>
      </c>
    </row>
    <row r="143" spans="1:22">
      <c r="A143" s="721" t="s">
        <v>557</v>
      </c>
      <c r="B143" s="714">
        <v>2008</v>
      </c>
      <c r="C143" s="714" t="s">
        <v>1743</v>
      </c>
      <c r="E143" s="715" t="s">
        <v>559</v>
      </c>
      <c r="F143" s="714" t="s">
        <v>705</v>
      </c>
      <c r="G143" s="716" t="s">
        <v>1672</v>
      </c>
      <c r="H143" s="716" t="s">
        <v>1598</v>
      </c>
      <c r="I143" s="716" t="s">
        <v>1484</v>
      </c>
      <c r="J143" s="717">
        <v>1</v>
      </c>
      <c r="K143" s="736">
        <v>0.24</v>
      </c>
      <c r="L143" s="736">
        <v>1</v>
      </c>
      <c r="M143" s="736">
        <v>100</v>
      </c>
      <c r="N143" s="719">
        <f t="shared" si="6"/>
        <v>0.24</v>
      </c>
      <c r="O143" s="737">
        <f t="shared" si="7"/>
        <v>0.24</v>
      </c>
      <c r="P143" s="738">
        <v>0.12</v>
      </c>
      <c r="Q143" s="737">
        <f t="shared" si="8"/>
        <v>0.21428571428571425</v>
      </c>
      <c r="R143" s="714" t="s">
        <v>500</v>
      </c>
      <c r="S143" s="714" t="s">
        <v>1751</v>
      </c>
      <c r="U143" s="714">
        <v>53.7</v>
      </c>
      <c r="V143" s="714">
        <v>4397</v>
      </c>
    </row>
    <row r="144" spans="1:22">
      <c r="A144" s="721" t="s">
        <v>545</v>
      </c>
      <c r="B144" s="714">
        <v>2008</v>
      </c>
      <c r="C144" s="714" t="s">
        <v>1743</v>
      </c>
      <c r="D144" s="715" t="s">
        <v>544</v>
      </c>
      <c r="E144" s="715" t="s">
        <v>547</v>
      </c>
      <c r="F144" s="714" t="s">
        <v>705</v>
      </c>
      <c r="G144" s="716" t="s">
        <v>1672</v>
      </c>
      <c r="H144" s="716" t="s">
        <v>1608</v>
      </c>
      <c r="I144" s="716" t="s">
        <v>402</v>
      </c>
      <c r="J144" s="717">
        <v>1</v>
      </c>
      <c r="K144" s="736">
        <v>0.64</v>
      </c>
      <c r="L144" s="736">
        <v>1</v>
      </c>
      <c r="M144" s="736">
        <v>100</v>
      </c>
      <c r="N144" s="719">
        <f t="shared" si="6"/>
        <v>0.64</v>
      </c>
      <c r="O144" s="737">
        <f t="shared" si="7"/>
        <v>0.64</v>
      </c>
      <c r="P144" s="738">
        <v>0.12</v>
      </c>
      <c r="Q144" s="737">
        <f t="shared" si="8"/>
        <v>0.5714285714285714</v>
      </c>
      <c r="R144" s="714" t="s">
        <v>500</v>
      </c>
      <c r="U144" s="714">
        <v>53.7</v>
      </c>
      <c r="V144" s="714">
        <v>4397</v>
      </c>
    </row>
    <row r="145" spans="1:22">
      <c r="A145" s="721" t="s">
        <v>545</v>
      </c>
      <c r="B145" s="714">
        <v>2008</v>
      </c>
      <c r="C145" s="714" t="s">
        <v>1743</v>
      </c>
      <c r="E145" s="715" t="s">
        <v>547</v>
      </c>
      <c r="F145" s="714" t="s">
        <v>705</v>
      </c>
      <c r="G145" s="716" t="s">
        <v>1672</v>
      </c>
      <c r="H145" s="716" t="s">
        <v>1608</v>
      </c>
      <c r="I145" s="716" t="s">
        <v>1484</v>
      </c>
      <c r="J145" s="717">
        <v>1</v>
      </c>
      <c r="K145" s="736">
        <v>0.23</v>
      </c>
      <c r="L145" s="736">
        <v>1</v>
      </c>
      <c r="M145" s="736">
        <v>100</v>
      </c>
      <c r="N145" s="719">
        <f t="shared" si="6"/>
        <v>0.23</v>
      </c>
      <c r="O145" s="737">
        <f t="shared" si="7"/>
        <v>0.22999999999999998</v>
      </c>
      <c r="P145" s="738">
        <v>0.12</v>
      </c>
      <c r="Q145" s="737">
        <f t="shared" si="8"/>
        <v>0.20535714285714282</v>
      </c>
      <c r="R145" s="714" t="s">
        <v>500</v>
      </c>
      <c r="U145" s="714">
        <v>53.7</v>
      </c>
      <c r="V145" s="714">
        <v>4397</v>
      </c>
    </row>
    <row r="146" spans="1:22">
      <c r="A146" s="714" t="s">
        <v>680</v>
      </c>
      <c r="B146" s="714">
        <v>2008</v>
      </c>
      <c r="C146" s="714" t="s">
        <v>1743</v>
      </c>
      <c r="D146" s="715" t="s">
        <v>679</v>
      </c>
      <c r="E146" s="715" t="s">
        <v>682</v>
      </c>
      <c r="F146" s="714" t="s">
        <v>705</v>
      </c>
      <c r="G146" s="716" t="s">
        <v>1672</v>
      </c>
      <c r="H146" s="714" t="s">
        <v>1546</v>
      </c>
      <c r="I146" s="716" t="s">
        <v>402</v>
      </c>
      <c r="J146" s="717">
        <v>1</v>
      </c>
      <c r="K146" s="736">
        <v>2.1800000000000002</v>
      </c>
      <c r="L146" s="736">
        <v>1</v>
      </c>
      <c r="M146" s="736">
        <v>100</v>
      </c>
      <c r="N146" s="719">
        <f t="shared" si="6"/>
        <v>2.1800000000000002</v>
      </c>
      <c r="O146" s="737">
        <f t="shared" si="7"/>
        <v>2.1800000000000002</v>
      </c>
      <c r="P146" s="738">
        <v>0.12</v>
      </c>
      <c r="Q146" s="737">
        <f t="shared" si="8"/>
        <v>1.9464285714285714</v>
      </c>
      <c r="R146" s="714" t="s">
        <v>500</v>
      </c>
      <c r="U146" s="714">
        <v>53.7</v>
      </c>
      <c r="V146" s="714">
        <v>4397</v>
      </c>
    </row>
    <row r="147" spans="1:22">
      <c r="A147" s="714" t="s">
        <v>680</v>
      </c>
      <c r="B147" s="714">
        <v>2008</v>
      </c>
      <c r="C147" s="714" t="s">
        <v>1743</v>
      </c>
      <c r="E147" s="715" t="s">
        <v>682</v>
      </c>
      <c r="F147" s="714" t="s">
        <v>705</v>
      </c>
      <c r="G147" s="716" t="s">
        <v>1672</v>
      </c>
      <c r="H147" s="714" t="s">
        <v>1546</v>
      </c>
      <c r="I147" s="716" t="s">
        <v>1484</v>
      </c>
      <c r="J147" s="717">
        <v>1</v>
      </c>
      <c r="K147" s="736">
        <v>0.74</v>
      </c>
      <c r="L147" s="736">
        <v>1</v>
      </c>
      <c r="M147" s="736">
        <v>100</v>
      </c>
      <c r="N147" s="719">
        <f t="shared" si="6"/>
        <v>0.74</v>
      </c>
      <c r="O147" s="737">
        <f t="shared" si="7"/>
        <v>0.74</v>
      </c>
      <c r="P147" s="738">
        <v>0.12</v>
      </c>
      <c r="Q147" s="737">
        <f t="shared" si="8"/>
        <v>0.6607142857142857</v>
      </c>
      <c r="R147" s="714" t="s">
        <v>500</v>
      </c>
      <c r="U147" s="714">
        <v>53.7</v>
      </c>
      <c r="V147" s="714">
        <v>4397</v>
      </c>
    </row>
    <row r="148" spans="1:22">
      <c r="A148" s="714" t="s">
        <v>586</v>
      </c>
      <c r="B148" s="714">
        <v>2008</v>
      </c>
      <c r="C148" s="714" t="s">
        <v>1743</v>
      </c>
      <c r="D148" s="715" t="s">
        <v>585</v>
      </c>
      <c r="E148" s="715" t="s">
        <v>1236</v>
      </c>
      <c r="F148" s="714" t="s">
        <v>705</v>
      </c>
      <c r="G148" s="716" t="s">
        <v>1672</v>
      </c>
      <c r="H148" s="716" t="s">
        <v>1513</v>
      </c>
      <c r="I148" s="716" t="s">
        <v>402</v>
      </c>
      <c r="J148" s="717">
        <v>1</v>
      </c>
      <c r="K148" s="736">
        <v>1.91</v>
      </c>
      <c r="L148" s="736">
        <v>1</v>
      </c>
      <c r="M148" s="736">
        <v>100</v>
      </c>
      <c r="N148" s="719">
        <f t="shared" si="6"/>
        <v>1.91</v>
      </c>
      <c r="O148" s="737">
        <f t="shared" si="7"/>
        <v>1.91</v>
      </c>
      <c r="P148" s="738">
        <v>0.12</v>
      </c>
      <c r="Q148" s="737">
        <f t="shared" si="8"/>
        <v>1.7053571428571426</v>
      </c>
      <c r="R148" s="714" t="s">
        <v>500</v>
      </c>
      <c r="U148" s="714">
        <v>53.7</v>
      </c>
      <c r="V148" s="714">
        <v>4397</v>
      </c>
    </row>
    <row r="149" spans="1:22">
      <c r="A149" s="714" t="s">
        <v>586</v>
      </c>
      <c r="B149" s="714">
        <v>2008</v>
      </c>
      <c r="C149" s="714" t="s">
        <v>1743</v>
      </c>
      <c r="E149" s="715" t="s">
        <v>1236</v>
      </c>
      <c r="F149" s="714" t="s">
        <v>705</v>
      </c>
      <c r="G149" s="716" t="s">
        <v>1672</v>
      </c>
      <c r="H149" s="716" t="s">
        <v>1513</v>
      </c>
      <c r="I149" s="716" t="s">
        <v>1484</v>
      </c>
      <c r="J149" s="717">
        <v>1</v>
      </c>
      <c r="K149" s="736">
        <v>1</v>
      </c>
      <c r="L149" s="736">
        <v>1</v>
      </c>
      <c r="M149" s="736">
        <v>100</v>
      </c>
      <c r="N149" s="719">
        <f t="shared" si="6"/>
        <v>1</v>
      </c>
      <c r="O149" s="737">
        <f t="shared" si="7"/>
        <v>1</v>
      </c>
      <c r="P149" s="738">
        <v>0.12</v>
      </c>
      <c r="Q149" s="737">
        <f t="shared" si="8"/>
        <v>0.89285714285714279</v>
      </c>
      <c r="R149" s="714" t="s">
        <v>500</v>
      </c>
      <c r="U149" s="714">
        <v>53.7</v>
      </c>
      <c r="V149" s="714">
        <v>4397</v>
      </c>
    </row>
    <row r="150" spans="1:22">
      <c r="A150" s="714" t="s">
        <v>533</v>
      </c>
      <c r="B150" s="714">
        <v>2008</v>
      </c>
      <c r="C150" s="714" t="s">
        <v>1743</v>
      </c>
      <c r="D150" s="715" t="s">
        <v>532</v>
      </c>
      <c r="E150" s="715" t="s">
        <v>1493</v>
      </c>
      <c r="F150" s="714" t="s">
        <v>705</v>
      </c>
      <c r="G150" s="716" t="s">
        <v>1672</v>
      </c>
      <c r="H150" s="716" t="s">
        <v>1584</v>
      </c>
      <c r="I150" s="716" t="s">
        <v>402</v>
      </c>
      <c r="J150" s="717">
        <v>1</v>
      </c>
      <c r="K150" s="736">
        <v>0.77</v>
      </c>
      <c r="L150" s="736">
        <v>1</v>
      </c>
      <c r="M150" s="736">
        <v>100</v>
      </c>
      <c r="N150" s="719">
        <f t="shared" si="6"/>
        <v>0.77</v>
      </c>
      <c r="O150" s="737">
        <f t="shared" si="7"/>
        <v>0.77</v>
      </c>
      <c r="P150" s="738">
        <v>0.12</v>
      </c>
      <c r="Q150" s="737">
        <f t="shared" si="8"/>
        <v>0.6875</v>
      </c>
      <c r="R150" s="714" t="s">
        <v>500</v>
      </c>
      <c r="S150" s="721" t="s">
        <v>1642</v>
      </c>
      <c r="U150" s="714">
        <v>53.7</v>
      </c>
      <c r="V150" s="714">
        <v>4397</v>
      </c>
    </row>
    <row r="151" spans="1:22">
      <c r="A151" s="714" t="s">
        <v>533</v>
      </c>
      <c r="B151" s="714">
        <v>2008</v>
      </c>
      <c r="C151" s="714" t="s">
        <v>1743</v>
      </c>
      <c r="E151" s="715" t="s">
        <v>1493</v>
      </c>
      <c r="F151" s="714" t="s">
        <v>705</v>
      </c>
      <c r="G151" s="716" t="s">
        <v>1672</v>
      </c>
      <c r="H151" s="716" t="s">
        <v>1584</v>
      </c>
      <c r="I151" s="716" t="s">
        <v>1484</v>
      </c>
      <c r="J151" s="717">
        <v>1</v>
      </c>
      <c r="K151" s="736">
        <v>0.49</v>
      </c>
      <c r="L151" s="736">
        <v>1</v>
      </c>
      <c r="M151" s="736">
        <v>100</v>
      </c>
      <c r="N151" s="719">
        <f t="shared" si="6"/>
        <v>0.49</v>
      </c>
      <c r="O151" s="737">
        <f t="shared" si="7"/>
        <v>0.49</v>
      </c>
      <c r="P151" s="738">
        <v>0.12</v>
      </c>
      <c r="Q151" s="737">
        <f t="shared" si="8"/>
        <v>0.43749999999999994</v>
      </c>
      <c r="R151" s="714" t="s">
        <v>500</v>
      </c>
      <c r="S151" s="721" t="s">
        <v>1642</v>
      </c>
      <c r="U151" s="714">
        <v>53.7</v>
      </c>
      <c r="V151" s="714">
        <v>4397</v>
      </c>
    </row>
    <row r="152" spans="1:22">
      <c r="A152" s="721" t="s">
        <v>1657</v>
      </c>
      <c r="B152" s="714">
        <v>2008</v>
      </c>
      <c r="C152" s="714" t="s">
        <v>1743</v>
      </c>
      <c r="D152" s="715" t="s">
        <v>598</v>
      </c>
      <c r="E152" s="715" t="s">
        <v>333</v>
      </c>
      <c r="F152" s="714" t="s">
        <v>705</v>
      </c>
      <c r="G152" s="716" t="s">
        <v>1700</v>
      </c>
      <c r="H152" s="714" t="s">
        <v>1659</v>
      </c>
      <c r="I152" s="716" t="s">
        <v>402</v>
      </c>
      <c r="J152" s="717">
        <v>1</v>
      </c>
      <c r="K152" s="736">
        <v>0.16</v>
      </c>
      <c r="L152" s="736">
        <v>1</v>
      </c>
      <c r="M152" s="736">
        <v>100</v>
      </c>
      <c r="N152" s="719">
        <f t="shared" si="6"/>
        <v>0.16</v>
      </c>
      <c r="O152" s="737">
        <f t="shared" si="7"/>
        <v>0.16</v>
      </c>
      <c r="P152" s="738">
        <v>0.12</v>
      </c>
      <c r="Q152" s="737">
        <f t="shared" si="8"/>
        <v>0.14285714285714285</v>
      </c>
      <c r="R152" s="714" t="s">
        <v>500</v>
      </c>
      <c r="S152" s="714" t="s">
        <v>1537</v>
      </c>
      <c r="U152" s="714">
        <v>53.7</v>
      </c>
      <c r="V152" s="714">
        <v>4397</v>
      </c>
    </row>
    <row r="153" spans="1:22">
      <c r="A153" s="721" t="s">
        <v>1657</v>
      </c>
      <c r="B153" s="714">
        <v>2008</v>
      </c>
      <c r="C153" s="714" t="s">
        <v>1743</v>
      </c>
      <c r="E153" s="715" t="s">
        <v>333</v>
      </c>
      <c r="F153" s="714" t="s">
        <v>705</v>
      </c>
      <c r="G153" s="716" t="s">
        <v>1700</v>
      </c>
      <c r="H153" s="714" t="s">
        <v>1659</v>
      </c>
      <c r="I153" s="716" t="s">
        <v>1484</v>
      </c>
      <c r="J153" s="717">
        <v>1</v>
      </c>
      <c r="K153" s="736">
        <v>0.06</v>
      </c>
      <c r="L153" s="736">
        <v>1</v>
      </c>
      <c r="M153" s="736">
        <v>100</v>
      </c>
      <c r="N153" s="719">
        <f t="shared" si="6"/>
        <v>0.06</v>
      </c>
      <c r="O153" s="737">
        <f t="shared" si="7"/>
        <v>0.06</v>
      </c>
      <c r="P153" s="738">
        <v>0.12</v>
      </c>
      <c r="Q153" s="737">
        <f t="shared" si="8"/>
        <v>5.3571428571428562E-2</v>
      </c>
      <c r="R153" s="714" t="s">
        <v>500</v>
      </c>
      <c r="S153" s="714" t="s">
        <v>1537</v>
      </c>
      <c r="U153" s="714">
        <v>53.7</v>
      </c>
      <c r="V153" s="714">
        <v>4397</v>
      </c>
    </row>
    <row r="154" spans="1:22">
      <c r="A154" s="721" t="s">
        <v>1479</v>
      </c>
      <c r="B154" s="714">
        <v>2010</v>
      </c>
      <c r="C154" s="714" t="s">
        <v>1689</v>
      </c>
      <c r="F154" s="714" t="s">
        <v>705</v>
      </c>
      <c r="G154" s="716" t="s">
        <v>1672</v>
      </c>
      <c r="H154" s="716" t="s">
        <v>1481</v>
      </c>
      <c r="I154" s="716" t="s">
        <v>1484</v>
      </c>
      <c r="J154" s="717">
        <v>1</v>
      </c>
      <c r="K154" s="736">
        <v>0.06</v>
      </c>
      <c r="L154" s="736">
        <v>8.92</v>
      </c>
      <c r="M154" s="740">
        <v>101.5</v>
      </c>
      <c r="N154" s="719">
        <f t="shared" si="6"/>
        <v>6.7264573991031385E-3</v>
      </c>
      <c r="O154" s="737">
        <f t="shared" si="7"/>
        <v>6.6270516247321559E-3</v>
      </c>
      <c r="P154" s="738">
        <v>0.13</v>
      </c>
      <c r="Q154" s="737">
        <f t="shared" si="8"/>
        <v>5.8646474555151826E-3</v>
      </c>
      <c r="R154" s="714" t="s">
        <v>499</v>
      </c>
      <c r="S154" s="721" t="s">
        <v>1482</v>
      </c>
      <c r="T154" s="714" t="s">
        <v>1690</v>
      </c>
      <c r="U154" s="714">
        <v>46.9</v>
      </c>
      <c r="V154" s="714">
        <v>6200</v>
      </c>
    </row>
    <row r="155" spans="1:22">
      <c r="A155" s="721" t="s">
        <v>1479</v>
      </c>
      <c r="B155" s="714">
        <v>2010</v>
      </c>
      <c r="C155" s="714" t="s">
        <v>1689</v>
      </c>
      <c r="F155" s="714" t="s">
        <v>705</v>
      </c>
      <c r="G155" s="716" t="s">
        <v>1672</v>
      </c>
      <c r="H155" s="716" t="s">
        <v>1481</v>
      </c>
      <c r="I155" s="716" t="s">
        <v>402</v>
      </c>
      <c r="J155" s="717">
        <v>1</v>
      </c>
      <c r="K155" s="736">
        <v>0.08</v>
      </c>
      <c r="L155" s="736">
        <v>8.92</v>
      </c>
      <c r="M155" s="740">
        <v>101.5</v>
      </c>
      <c r="N155" s="719">
        <f t="shared" si="6"/>
        <v>8.9686098654708519E-3</v>
      </c>
      <c r="O155" s="737">
        <f t="shared" si="7"/>
        <v>8.8360688329762078E-3</v>
      </c>
      <c r="P155" s="738">
        <v>0.13</v>
      </c>
      <c r="Q155" s="737">
        <f t="shared" si="8"/>
        <v>7.8195299406869107E-3</v>
      </c>
      <c r="R155" s="714" t="s">
        <v>499</v>
      </c>
      <c r="S155" s="721" t="s">
        <v>1482</v>
      </c>
      <c r="T155" s="714" t="s">
        <v>1690</v>
      </c>
      <c r="U155" s="714">
        <v>46.9</v>
      </c>
      <c r="V155" s="714">
        <v>6200</v>
      </c>
    </row>
    <row r="156" spans="1:22">
      <c r="A156" s="721" t="s">
        <v>1479</v>
      </c>
      <c r="B156" s="714">
        <v>2010</v>
      </c>
      <c r="C156" s="714" t="s">
        <v>1689</v>
      </c>
      <c r="F156" s="714" t="s">
        <v>705</v>
      </c>
      <c r="G156" s="716" t="s">
        <v>1672</v>
      </c>
      <c r="H156" s="716" t="s">
        <v>1481</v>
      </c>
      <c r="I156" s="716" t="s">
        <v>1484</v>
      </c>
      <c r="J156" s="717">
        <v>1</v>
      </c>
      <c r="K156" s="736">
        <v>0.06</v>
      </c>
      <c r="L156" s="736">
        <v>8.92</v>
      </c>
      <c r="M156" s="740">
        <v>101.5</v>
      </c>
      <c r="N156" s="719">
        <f t="shared" si="6"/>
        <v>6.7264573991031385E-3</v>
      </c>
      <c r="O156" s="737">
        <f t="shared" si="7"/>
        <v>6.6270516247321559E-3</v>
      </c>
      <c r="P156" s="738">
        <v>0.13</v>
      </c>
      <c r="Q156" s="737">
        <f t="shared" si="8"/>
        <v>5.8646474555151826E-3</v>
      </c>
      <c r="R156" s="714" t="s">
        <v>499</v>
      </c>
      <c r="S156" s="721" t="s">
        <v>1482</v>
      </c>
      <c r="T156" s="714" t="s">
        <v>1694</v>
      </c>
      <c r="U156" s="714">
        <v>46.9</v>
      </c>
      <c r="V156" s="714">
        <v>6200</v>
      </c>
    </row>
    <row r="157" spans="1:22">
      <c r="A157" s="721" t="s">
        <v>1479</v>
      </c>
      <c r="B157" s="714">
        <v>2010</v>
      </c>
      <c r="C157" s="714" t="s">
        <v>1689</v>
      </c>
      <c r="F157" s="714" t="s">
        <v>705</v>
      </c>
      <c r="G157" s="716" t="s">
        <v>1672</v>
      </c>
      <c r="H157" s="716" t="s">
        <v>1481</v>
      </c>
      <c r="I157" s="716" t="s">
        <v>402</v>
      </c>
      <c r="J157" s="717">
        <v>1</v>
      </c>
      <c r="K157" s="736">
        <v>7.0000000000000007E-2</v>
      </c>
      <c r="L157" s="736">
        <v>8.92</v>
      </c>
      <c r="M157" s="740">
        <v>101.5</v>
      </c>
      <c r="N157" s="719">
        <f t="shared" si="6"/>
        <v>7.8475336322869956E-3</v>
      </c>
      <c r="O157" s="737">
        <f t="shared" si="7"/>
        <v>7.7315602288541832E-3</v>
      </c>
      <c r="P157" s="738">
        <v>0.13</v>
      </c>
      <c r="Q157" s="737">
        <f t="shared" si="8"/>
        <v>6.842088698101048E-3</v>
      </c>
      <c r="R157" s="714" t="s">
        <v>499</v>
      </c>
      <c r="S157" s="721" t="s">
        <v>1482</v>
      </c>
      <c r="T157" s="714" t="s">
        <v>1694</v>
      </c>
      <c r="U157" s="714">
        <v>46.9</v>
      </c>
      <c r="V157" s="714">
        <v>6200</v>
      </c>
    </row>
    <row r="158" spans="1:22">
      <c r="A158" s="721" t="s">
        <v>1479</v>
      </c>
      <c r="B158" s="714">
        <v>2007</v>
      </c>
      <c r="C158" s="714" t="s">
        <v>1743</v>
      </c>
      <c r="F158" s="714" t="s">
        <v>705</v>
      </c>
      <c r="G158" s="716" t="s">
        <v>1672</v>
      </c>
      <c r="H158" s="716" t="s">
        <v>1481</v>
      </c>
      <c r="I158" s="716" t="s">
        <v>1484</v>
      </c>
      <c r="J158" s="717">
        <v>1</v>
      </c>
      <c r="K158" s="736">
        <v>0.1</v>
      </c>
      <c r="L158" s="736">
        <v>1</v>
      </c>
      <c r="M158" s="736">
        <v>93.2</v>
      </c>
      <c r="N158" s="719">
        <f t="shared" si="6"/>
        <v>0.1</v>
      </c>
      <c r="O158" s="737">
        <f t="shared" si="7"/>
        <v>0.1072961373390558</v>
      </c>
      <c r="P158" s="738">
        <v>0.13</v>
      </c>
      <c r="Q158" s="737">
        <f t="shared" si="8"/>
        <v>9.4952333928367966E-2</v>
      </c>
      <c r="R158" s="714" t="s">
        <v>499</v>
      </c>
      <c r="S158" s="721" t="s">
        <v>1482</v>
      </c>
      <c r="U158" s="714">
        <v>46.9</v>
      </c>
      <c r="V158" s="714">
        <v>6151</v>
      </c>
    </row>
    <row r="159" spans="1:22">
      <c r="A159" s="721" t="s">
        <v>1479</v>
      </c>
      <c r="B159" s="714">
        <v>2008</v>
      </c>
      <c r="C159" s="714" t="s">
        <v>1743</v>
      </c>
      <c r="F159" s="714" t="s">
        <v>705</v>
      </c>
      <c r="G159" s="716" t="s">
        <v>1672</v>
      </c>
      <c r="H159" s="716" t="s">
        <v>1481</v>
      </c>
      <c r="I159" s="716" t="s">
        <v>1484</v>
      </c>
      <c r="J159" s="717">
        <v>1</v>
      </c>
      <c r="K159" s="736">
        <v>0.06</v>
      </c>
      <c r="L159" s="736">
        <v>1</v>
      </c>
      <c r="M159" s="736">
        <v>100</v>
      </c>
      <c r="N159" s="719">
        <f t="shared" si="6"/>
        <v>0.06</v>
      </c>
      <c r="O159" s="737">
        <f t="shared" si="7"/>
        <v>0.06</v>
      </c>
      <c r="P159" s="738">
        <v>0.13</v>
      </c>
      <c r="Q159" s="737">
        <f t="shared" si="8"/>
        <v>5.3097345132743369E-2</v>
      </c>
      <c r="R159" s="714" t="s">
        <v>499</v>
      </c>
      <c r="S159" s="721" t="s">
        <v>1482</v>
      </c>
      <c r="U159" s="714">
        <v>46.9</v>
      </c>
      <c r="V159" s="714">
        <v>6280</v>
      </c>
    </row>
    <row r="160" spans="1:22">
      <c r="A160" s="714" t="s">
        <v>611</v>
      </c>
      <c r="B160" s="714">
        <v>2010</v>
      </c>
      <c r="C160" s="714" t="s">
        <v>1689</v>
      </c>
      <c r="F160" s="714" t="s">
        <v>705</v>
      </c>
      <c r="G160" s="716" t="s">
        <v>1672</v>
      </c>
      <c r="H160" s="716" t="s">
        <v>1692</v>
      </c>
      <c r="I160" s="715" t="s">
        <v>1484</v>
      </c>
      <c r="J160" s="717">
        <v>1</v>
      </c>
      <c r="K160" s="736">
        <v>1.01</v>
      </c>
      <c r="L160" s="736">
        <v>8.92</v>
      </c>
      <c r="M160" s="740">
        <v>101.5</v>
      </c>
      <c r="N160" s="719">
        <f t="shared" si="6"/>
        <v>0.11322869955156951</v>
      </c>
      <c r="O160" s="737">
        <f t="shared" si="7"/>
        <v>0.11155536901632465</v>
      </c>
      <c r="P160" s="738">
        <v>0.13</v>
      </c>
      <c r="Q160" s="737">
        <f t="shared" si="8"/>
        <v>9.8721565501172268E-2</v>
      </c>
      <c r="R160" s="714" t="s">
        <v>499</v>
      </c>
      <c r="S160" s="714" t="s">
        <v>1693</v>
      </c>
      <c r="T160" s="714" t="s">
        <v>1690</v>
      </c>
      <c r="U160" s="714">
        <v>46.9</v>
      </c>
      <c r="V160" s="714">
        <v>6200</v>
      </c>
    </row>
    <row r="161" spans="1:22">
      <c r="A161" s="714" t="s">
        <v>611</v>
      </c>
      <c r="B161" s="714">
        <v>2010</v>
      </c>
      <c r="C161" s="714" t="s">
        <v>1689</v>
      </c>
      <c r="D161" s="715" t="s">
        <v>610</v>
      </c>
      <c r="E161" s="715" t="s">
        <v>1493</v>
      </c>
      <c r="F161" s="714" t="s">
        <v>705</v>
      </c>
      <c r="G161" s="716" t="s">
        <v>1672</v>
      </c>
      <c r="H161" s="716" t="s">
        <v>1692</v>
      </c>
      <c r="I161" s="715" t="s">
        <v>402</v>
      </c>
      <c r="J161" s="717">
        <v>1</v>
      </c>
      <c r="K161" s="736">
        <v>2</v>
      </c>
      <c r="L161" s="736">
        <v>8.92</v>
      </c>
      <c r="M161" s="740">
        <v>101.5</v>
      </c>
      <c r="N161" s="719">
        <f t="shared" si="6"/>
        <v>0.22421524663677131</v>
      </c>
      <c r="O161" s="737">
        <f t="shared" si="7"/>
        <v>0.22090172082440523</v>
      </c>
      <c r="P161" s="738">
        <v>0.13</v>
      </c>
      <c r="Q161" s="737">
        <f t="shared" si="8"/>
        <v>0.19548824851717278</v>
      </c>
      <c r="R161" s="714" t="s">
        <v>499</v>
      </c>
      <c r="S161" s="714" t="s">
        <v>1693</v>
      </c>
      <c r="T161" s="714" t="s">
        <v>1690</v>
      </c>
      <c r="U161" s="714">
        <v>46.9</v>
      </c>
      <c r="V161" s="714">
        <v>6200</v>
      </c>
    </row>
    <row r="162" spans="1:22">
      <c r="A162" s="714" t="s">
        <v>611</v>
      </c>
      <c r="B162" s="714">
        <v>2010</v>
      </c>
      <c r="C162" s="714" t="s">
        <v>1689</v>
      </c>
      <c r="F162" s="714" t="s">
        <v>705</v>
      </c>
      <c r="G162" s="716" t="s">
        <v>1672</v>
      </c>
      <c r="H162" s="716" t="s">
        <v>1692</v>
      </c>
      <c r="I162" s="715" t="s">
        <v>1484</v>
      </c>
      <c r="J162" s="717">
        <v>1</v>
      </c>
      <c r="K162" s="736">
        <v>1</v>
      </c>
      <c r="L162" s="736">
        <v>8.92</v>
      </c>
      <c r="M162" s="740">
        <v>101.5</v>
      </c>
      <c r="N162" s="719">
        <f t="shared" si="6"/>
        <v>0.11210762331838565</v>
      </c>
      <c r="O162" s="737">
        <f t="shared" si="7"/>
        <v>0.11045086041220262</v>
      </c>
      <c r="P162" s="738">
        <v>0.13</v>
      </c>
      <c r="Q162" s="737">
        <f t="shared" si="8"/>
        <v>9.774412425858639E-2</v>
      </c>
      <c r="R162" s="714" t="s">
        <v>499</v>
      </c>
      <c r="S162" s="714" t="s">
        <v>1693</v>
      </c>
      <c r="T162" s="714" t="s">
        <v>1694</v>
      </c>
      <c r="U162" s="714">
        <v>46.9</v>
      </c>
      <c r="V162" s="714">
        <v>6200</v>
      </c>
    </row>
    <row r="163" spans="1:22">
      <c r="A163" s="714" t="s">
        <v>611</v>
      </c>
      <c r="B163" s="714">
        <v>2010</v>
      </c>
      <c r="C163" s="714" t="s">
        <v>1689</v>
      </c>
      <c r="F163" s="714" t="s">
        <v>705</v>
      </c>
      <c r="G163" s="716" t="s">
        <v>1672</v>
      </c>
      <c r="H163" s="716" t="s">
        <v>1692</v>
      </c>
      <c r="I163" s="715" t="s">
        <v>402</v>
      </c>
      <c r="J163" s="717">
        <v>1</v>
      </c>
      <c r="K163" s="736">
        <v>1.8</v>
      </c>
      <c r="L163" s="736">
        <v>8.92</v>
      </c>
      <c r="M163" s="740">
        <v>101.5</v>
      </c>
      <c r="N163" s="719">
        <f t="shared" si="6"/>
        <v>0.20179372197309417</v>
      </c>
      <c r="O163" s="737">
        <f t="shared" si="7"/>
        <v>0.19881154874196472</v>
      </c>
      <c r="P163" s="738">
        <v>0.13</v>
      </c>
      <c r="Q163" s="737">
        <f t="shared" si="8"/>
        <v>0.17593942366545551</v>
      </c>
      <c r="R163" s="714" t="s">
        <v>499</v>
      </c>
      <c r="S163" s="714" t="s">
        <v>1693</v>
      </c>
      <c r="T163" s="714" t="s">
        <v>1694</v>
      </c>
      <c r="U163" s="714">
        <v>46.9</v>
      </c>
      <c r="V163" s="714">
        <v>6200</v>
      </c>
    </row>
    <row r="164" spans="1:22">
      <c r="A164" s="714" t="s">
        <v>611</v>
      </c>
      <c r="B164" s="714">
        <v>2010</v>
      </c>
      <c r="C164" s="714" t="s">
        <v>1689</v>
      </c>
      <c r="F164" s="714" t="s">
        <v>705</v>
      </c>
      <c r="G164" s="716" t="s">
        <v>1672</v>
      </c>
      <c r="H164" s="716" t="s">
        <v>1692</v>
      </c>
      <c r="I164" s="715" t="s">
        <v>1484</v>
      </c>
      <c r="J164" s="717">
        <v>1</v>
      </c>
      <c r="K164" s="736">
        <v>0.68</v>
      </c>
      <c r="L164" s="736">
        <v>8.92</v>
      </c>
      <c r="M164" s="740">
        <v>101.5</v>
      </c>
      <c r="N164" s="719">
        <f t="shared" si="6"/>
        <v>7.6233183856502254E-2</v>
      </c>
      <c r="O164" s="737">
        <f t="shared" si="7"/>
        <v>7.5106585080297786E-2</v>
      </c>
      <c r="P164" s="738">
        <v>0.13</v>
      </c>
      <c r="Q164" s="737">
        <f t="shared" si="8"/>
        <v>6.6466004495838754E-2</v>
      </c>
      <c r="R164" s="714" t="s">
        <v>499</v>
      </c>
      <c r="S164" s="714" t="s">
        <v>1693</v>
      </c>
      <c r="T164" s="714" t="s">
        <v>1695</v>
      </c>
      <c r="U164" s="714">
        <v>46.9</v>
      </c>
      <c r="V164" s="714">
        <v>6200</v>
      </c>
    </row>
    <row r="165" spans="1:22">
      <c r="A165" s="714" t="s">
        <v>611</v>
      </c>
      <c r="B165" s="714">
        <v>2010</v>
      </c>
      <c r="C165" s="714" t="s">
        <v>1689</v>
      </c>
      <c r="F165" s="714" t="s">
        <v>705</v>
      </c>
      <c r="G165" s="716" t="s">
        <v>1672</v>
      </c>
      <c r="H165" s="716" t="s">
        <v>1692</v>
      </c>
      <c r="I165" s="715" t="s">
        <v>402</v>
      </c>
      <c r="J165" s="717">
        <v>1</v>
      </c>
      <c r="K165" s="736">
        <v>2.0699999999999998</v>
      </c>
      <c r="L165" s="736">
        <v>8.92</v>
      </c>
      <c r="M165" s="740">
        <v>101.5</v>
      </c>
      <c r="N165" s="719">
        <f t="shared" si="6"/>
        <v>0.23206278026905827</v>
      </c>
      <c r="O165" s="737">
        <f t="shared" si="7"/>
        <v>0.22863328105325939</v>
      </c>
      <c r="P165" s="738">
        <v>0.13</v>
      </c>
      <c r="Q165" s="737">
        <f t="shared" si="8"/>
        <v>0.20233033721527383</v>
      </c>
      <c r="R165" s="714" t="s">
        <v>499</v>
      </c>
      <c r="S165" s="714" t="s">
        <v>1693</v>
      </c>
      <c r="T165" s="714" t="s">
        <v>1695</v>
      </c>
      <c r="U165" s="714">
        <v>46.9</v>
      </c>
      <c r="V165" s="714">
        <v>6200</v>
      </c>
    </row>
    <row r="166" spans="1:22">
      <c r="A166" s="714" t="s">
        <v>611</v>
      </c>
      <c r="B166" s="714">
        <v>2007</v>
      </c>
      <c r="C166" s="714" t="s">
        <v>1743</v>
      </c>
      <c r="D166" s="715" t="s">
        <v>610</v>
      </c>
      <c r="E166" s="715" t="s">
        <v>1493</v>
      </c>
      <c r="F166" s="714" t="s">
        <v>705</v>
      </c>
      <c r="G166" s="716" t="s">
        <v>1672</v>
      </c>
      <c r="H166" s="716" t="s">
        <v>1494</v>
      </c>
      <c r="I166" s="715" t="s">
        <v>402</v>
      </c>
      <c r="J166" s="717">
        <v>1</v>
      </c>
      <c r="K166" s="736">
        <v>1.05</v>
      </c>
      <c r="L166" s="736">
        <v>1</v>
      </c>
      <c r="M166" s="736">
        <v>93.2</v>
      </c>
      <c r="N166" s="719">
        <f t="shared" si="6"/>
        <v>1.05</v>
      </c>
      <c r="O166" s="737">
        <f t="shared" si="7"/>
        <v>1.1266094420600858</v>
      </c>
      <c r="P166" s="738">
        <v>0.13</v>
      </c>
      <c r="Q166" s="737">
        <f t="shared" si="8"/>
        <v>0.99699950624786371</v>
      </c>
      <c r="R166" s="714" t="s">
        <v>499</v>
      </c>
      <c r="S166" s="714" t="s">
        <v>1693</v>
      </c>
      <c r="U166" s="714">
        <v>46.9</v>
      </c>
      <c r="V166" s="714">
        <v>6151</v>
      </c>
    </row>
    <row r="167" spans="1:22">
      <c r="A167" s="714" t="s">
        <v>611</v>
      </c>
      <c r="B167" s="714">
        <v>2008</v>
      </c>
      <c r="C167" s="714" t="s">
        <v>1743</v>
      </c>
      <c r="D167" s="715" t="s">
        <v>610</v>
      </c>
      <c r="E167" s="715" t="s">
        <v>1493</v>
      </c>
      <c r="F167" s="714" t="s">
        <v>705</v>
      </c>
      <c r="G167" s="716" t="s">
        <v>1672</v>
      </c>
      <c r="H167" s="716" t="s">
        <v>1494</v>
      </c>
      <c r="I167" s="715" t="s">
        <v>402</v>
      </c>
      <c r="J167" s="717">
        <v>1</v>
      </c>
      <c r="K167" s="736">
        <v>1.04</v>
      </c>
      <c r="L167" s="736">
        <v>1</v>
      </c>
      <c r="M167" s="736">
        <v>100</v>
      </c>
      <c r="N167" s="719">
        <f t="shared" si="6"/>
        <v>1.04</v>
      </c>
      <c r="O167" s="737">
        <f t="shared" si="7"/>
        <v>1.04</v>
      </c>
      <c r="P167" s="738">
        <v>0.13</v>
      </c>
      <c r="Q167" s="737">
        <f t="shared" si="8"/>
        <v>0.92035398230088505</v>
      </c>
      <c r="R167" s="714" t="s">
        <v>499</v>
      </c>
      <c r="S167" s="714" t="s">
        <v>1693</v>
      </c>
      <c r="U167" s="714">
        <v>46.9</v>
      </c>
      <c r="V167" s="714">
        <v>6280</v>
      </c>
    </row>
    <row r="168" spans="1:22">
      <c r="A168" s="714" t="s">
        <v>611</v>
      </c>
      <c r="B168" s="714">
        <v>2007</v>
      </c>
      <c r="C168" s="714" t="s">
        <v>1743</v>
      </c>
      <c r="F168" s="714" t="s">
        <v>705</v>
      </c>
      <c r="G168" s="716" t="s">
        <v>1672</v>
      </c>
      <c r="H168" s="716" t="s">
        <v>1494</v>
      </c>
      <c r="I168" s="715" t="s">
        <v>1484</v>
      </c>
      <c r="J168" s="717">
        <v>1</v>
      </c>
      <c r="K168" s="736">
        <v>0.68</v>
      </c>
      <c r="L168" s="736">
        <v>1</v>
      </c>
      <c r="M168" s="736">
        <v>93.2</v>
      </c>
      <c r="N168" s="719">
        <f t="shared" si="6"/>
        <v>0.68</v>
      </c>
      <c r="O168" s="737">
        <f t="shared" si="7"/>
        <v>0.72961373390557938</v>
      </c>
      <c r="P168" s="738">
        <v>0.13</v>
      </c>
      <c r="Q168" s="737">
        <f t="shared" si="8"/>
        <v>0.64567587071290211</v>
      </c>
      <c r="R168" s="714" t="s">
        <v>499</v>
      </c>
      <c r="S168" s="714" t="s">
        <v>1693</v>
      </c>
      <c r="U168" s="714">
        <v>46.9</v>
      </c>
      <c r="V168" s="714">
        <v>6151</v>
      </c>
    </row>
    <row r="169" spans="1:22">
      <c r="A169" s="714" t="s">
        <v>611</v>
      </c>
      <c r="B169" s="714">
        <v>2008</v>
      </c>
      <c r="C169" s="714" t="s">
        <v>1743</v>
      </c>
      <c r="F169" s="714" t="s">
        <v>705</v>
      </c>
      <c r="G169" s="716" t="s">
        <v>1672</v>
      </c>
      <c r="H169" s="716" t="s">
        <v>1494</v>
      </c>
      <c r="I169" s="715" t="s">
        <v>1484</v>
      </c>
      <c r="J169" s="717">
        <v>1</v>
      </c>
      <c r="K169" s="736">
        <v>0.63</v>
      </c>
      <c r="L169" s="736">
        <v>1</v>
      </c>
      <c r="M169" s="736">
        <v>100</v>
      </c>
      <c r="N169" s="719">
        <f t="shared" si="6"/>
        <v>0.63</v>
      </c>
      <c r="O169" s="737">
        <f t="shared" si="7"/>
        <v>0.63</v>
      </c>
      <c r="P169" s="738">
        <v>0.13</v>
      </c>
      <c r="Q169" s="737">
        <f t="shared" si="8"/>
        <v>0.5575221238938054</v>
      </c>
      <c r="R169" s="714" t="s">
        <v>499</v>
      </c>
      <c r="S169" s="714" t="s">
        <v>1693</v>
      </c>
      <c r="U169" s="714">
        <v>46.9</v>
      </c>
      <c r="V169" s="714">
        <v>6280</v>
      </c>
    </row>
    <row r="170" spans="1:22">
      <c r="A170" s="714" t="s">
        <v>1506</v>
      </c>
      <c r="B170" s="714">
        <v>2010</v>
      </c>
      <c r="C170" s="714" t="s">
        <v>1689</v>
      </c>
      <c r="F170" s="714" t="s">
        <v>705</v>
      </c>
      <c r="G170" s="716" t="s">
        <v>1672</v>
      </c>
      <c r="H170" s="716" t="s">
        <v>1494</v>
      </c>
      <c r="I170" s="716" t="s">
        <v>1484</v>
      </c>
      <c r="J170" s="717">
        <v>1</v>
      </c>
      <c r="K170" s="736">
        <v>0.97</v>
      </c>
      <c r="L170" s="736">
        <v>8.92</v>
      </c>
      <c r="M170" s="740">
        <v>101.5</v>
      </c>
      <c r="N170" s="719">
        <f t="shared" si="6"/>
        <v>0.10874439461883408</v>
      </c>
      <c r="O170" s="737">
        <f t="shared" si="7"/>
        <v>0.10713733459983651</v>
      </c>
      <c r="P170" s="738">
        <v>0.13</v>
      </c>
      <c r="Q170" s="737">
        <f t="shared" si="8"/>
        <v>9.4811800530828785E-2</v>
      </c>
      <c r="R170" s="714" t="s">
        <v>499</v>
      </c>
      <c r="S170" s="714" t="s">
        <v>1503</v>
      </c>
      <c r="T170" s="714" t="s">
        <v>1690</v>
      </c>
      <c r="U170" s="714">
        <v>46.9</v>
      </c>
      <c r="V170" s="714">
        <v>6200</v>
      </c>
    </row>
    <row r="171" spans="1:22">
      <c r="A171" s="714" t="s">
        <v>1506</v>
      </c>
      <c r="B171" s="714">
        <v>2010</v>
      </c>
      <c r="C171" s="714" t="s">
        <v>1689</v>
      </c>
      <c r="D171" s="715" t="s">
        <v>666</v>
      </c>
      <c r="E171" s="715" t="s">
        <v>1493</v>
      </c>
      <c r="F171" s="714" t="s">
        <v>705</v>
      </c>
      <c r="G171" s="716" t="s">
        <v>1672</v>
      </c>
      <c r="H171" s="716" t="s">
        <v>1494</v>
      </c>
      <c r="I171" s="716" t="s">
        <v>402</v>
      </c>
      <c r="J171" s="717">
        <v>1</v>
      </c>
      <c r="K171" s="736">
        <v>0.95</v>
      </c>
      <c r="L171" s="736">
        <v>8.92</v>
      </c>
      <c r="M171" s="740">
        <v>101.5</v>
      </c>
      <c r="N171" s="719">
        <f t="shared" si="6"/>
        <v>0.10650224215246637</v>
      </c>
      <c r="O171" s="737">
        <f t="shared" si="7"/>
        <v>0.10492831739159249</v>
      </c>
      <c r="P171" s="738">
        <v>0.13</v>
      </c>
      <c r="Q171" s="737">
        <f t="shared" si="8"/>
        <v>9.2856918045657072E-2</v>
      </c>
      <c r="R171" s="714" t="s">
        <v>499</v>
      </c>
      <c r="S171" s="714" t="s">
        <v>1503</v>
      </c>
      <c r="T171" s="714" t="s">
        <v>1690</v>
      </c>
      <c r="U171" s="714">
        <v>46.9</v>
      </c>
      <c r="V171" s="714">
        <v>6200</v>
      </c>
    </row>
    <row r="172" spans="1:22">
      <c r="A172" s="714" t="s">
        <v>1506</v>
      </c>
      <c r="B172" s="714">
        <v>2010</v>
      </c>
      <c r="C172" s="714" t="s">
        <v>1689</v>
      </c>
      <c r="F172" s="714" t="s">
        <v>705</v>
      </c>
      <c r="G172" s="716" t="s">
        <v>1672</v>
      </c>
      <c r="H172" s="716" t="s">
        <v>1494</v>
      </c>
      <c r="I172" s="716" t="s">
        <v>1484</v>
      </c>
      <c r="J172" s="717">
        <v>1</v>
      </c>
      <c r="K172" s="736">
        <v>1.01</v>
      </c>
      <c r="L172" s="736">
        <v>8.92</v>
      </c>
      <c r="M172" s="740">
        <v>101.5</v>
      </c>
      <c r="N172" s="719">
        <f t="shared" si="6"/>
        <v>0.11322869955156951</v>
      </c>
      <c r="O172" s="737">
        <f t="shared" si="7"/>
        <v>0.11155536901632465</v>
      </c>
      <c r="P172" s="738">
        <v>0.13</v>
      </c>
      <c r="Q172" s="737">
        <f t="shared" si="8"/>
        <v>9.8721565501172268E-2</v>
      </c>
      <c r="R172" s="714" t="s">
        <v>499</v>
      </c>
      <c r="S172" s="714" t="s">
        <v>1503</v>
      </c>
      <c r="T172" s="714" t="s">
        <v>1694</v>
      </c>
      <c r="U172" s="714">
        <v>46.9</v>
      </c>
      <c r="V172" s="714">
        <v>6200</v>
      </c>
    </row>
    <row r="173" spans="1:22">
      <c r="A173" s="714" t="s">
        <v>1506</v>
      </c>
      <c r="B173" s="714">
        <v>2010</v>
      </c>
      <c r="C173" s="714" t="s">
        <v>1689</v>
      </c>
      <c r="F173" s="714" t="s">
        <v>705</v>
      </c>
      <c r="G173" s="716" t="s">
        <v>1672</v>
      </c>
      <c r="H173" s="716" t="s">
        <v>1494</v>
      </c>
      <c r="I173" s="716" t="s">
        <v>402</v>
      </c>
      <c r="J173" s="717">
        <v>1</v>
      </c>
      <c r="K173" s="736">
        <v>0.97</v>
      </c>
      <c r="L173" s="736">
        <v>8.92</v>
      </c>
      <c r="M173" s="740">
        <v>101.5</v>
      </c>
      <c r="N173" s="719">
        <f t="shared" si="6"/>
        <v>0.10874439461883408</v>
      </c>
      <c r="O173" s="737">
        <f t="shared" si="7"/>
        <v>0.10713733459983651</v>
      </c>
      <c r="P173" s="738">
        <v>0.13</v>
      </c>
      <c r="Q173" s="737">
        <f t="shared" si="8"/>
        <v>9.4811800530828785E-2</v>
      </c>
      <c r="R173" s="714" t="s">
        <v>499</v>
      </c>
      <c r="S173" s="714" t="s">
        <v>1503</v>
      </c>
      <c r="T173" s="714" t="s">
        <v>1694</v>
      </c>
      <c r="U173" s="714">
        <v>46.9</v>
      </c>
      <c r="V173" s="714">
        <v>6200</v>
      </c>
    </row>
    <row r="174" spans="1:22">
      <c r="A174" s="714" t="s">
        <v>654</v>
      </c>
      <c r="B174" s="714">
        <v>2007</v>
      </c>
      <c r="C174" s="714" t="s">
        <v>1743</v>
      </c>
      <c r="D174" s="715" t="s">
        <v>653</v>
      </c>
      <c r="E174" s="715" t="s">
        <v>1236</v>
      </c>
      <c r="F174" s="714" t="s">
        <v>705</v>
      </c>
      <c r="G174" s="716" t="s">
        <v>1672</v>
      </c>
      <c r="H174" s="716" t="s">
        <v>1511</v>
      </c>
      <c r="I174" s="716" t="s">
        <v>402</v>
      </c>
      <c r="J174" s="717">
        <v>1</v>
      </c>
      <c r="K174" s="736">
        <v>0.41</v>
      </c>
      <c r="L174" s="736">
        <v>1</v>
      </c>
      <c r="M174" s="736">
        <v>93.2</v>
      </c>
      <c r="N174" s="719">
        <f t="shared" si="6"/>
        <v>0.41</v>
      </c>
      <c r="O174" s="737">
        <f t="shared" si="7"/>
        <v>0.43991416309012876</v>
      </c>
      <c r="P174" s="738">
        <v>0.13</v>
      </c>
      <c r="Q174" s="737">
        <f t="shared" si="8"/>
        <v>0.38930456910630867</v>
      </c>
      <c r="R174" s="714" t="s">
        <v>499</v>
      </c>
      <c r="S174" s="714" t="s">
        <v>459</v>
      </c>
      <c r="U174" s="714">
        <v>46.9</v>
      </c>
      <c r="V174" s="714">
        <v>6151</v>
      </c>
    </row>
    <row r="175" spans="1:22">
      <c r="A175" s="714" t="s">
        <v>654</v>
      </c>
      <c r="B175" s="714">
        <v>2008</v>
      </c>
      <c r="C175" s="714" t="s">
        <v>1743</v>
      </c>
      <c r="D175" s="715" t="s">
        <v>653</v>
      </c>
      <c r="E175" s="715" t="s">
        <v>1236</v>
      </c>
      <c r="F175" s="714" t="s">
        <v>705</v>
      </c>
      <c r="G175" s="716" t="s">
        <v>1672</v>
      </c>
      <c r="H175" s="716" t="s">
        <v>1511</v>
      </c>
      <c r="I175" s="716" t="s">
        <v>402</v>
      </c>
      <c r="J175" s="717">
        <v>1</v>
      </c>
      <c r="K175" s="736">
        <v>0.42</v>
      </c>
      <c r="L175" s="736">
        <v>1</v>
      </c>
      <c r="M175" s="736">
        <v>100</v>
      </c>
      <c r="N175" s="719">
        <f t="shared" si="6"/>
        <v>0.42</v>
      </c>
      <c r="O175" s="737">
        <f t="shared" si="7"/>
        <v>0.42</v>
      </c>
      <c r="P175" s="738">
        <v>0.13</v>
      </c>
      <c r="Q175" s="737">
        <f t="shared" si="8"/>
        <v>0.37168141592920356</v>
      </c>
      <c r="R175" s="714" t="s">
        <v>499</v>
      </c>
      <c r="S175" s="714" t="s">
        <v>459</v>
      </c>
      <c r="U175" s="714">
        <v>46.9</v>
      </c>
      <c r="V175" s="714">
        <v>6280</v>
      </c>
    </row>
    <row r="176" spans="1:22">
      <c r="A176" s="714" t="s">
        <v>654</v>
      </c>
      <c r="B176" s="714">
        <v>2007</v>
      </c>
      <c r="C176" s="714" t="s">
        <v>1743</v>
      </c>
      <c r="F176" s="714" t="s">
        <v>705</v>
      </c>
      <c r="G176" s="716" t="s">
        <v>1672</v>
      </c>
      <c r="H176" s="716" t="s">
        <v>1511</v>
      </c>
      <c r="I176" s="716" t="s">
        <v>1484</v>
      </c>
      <c r="J176" s="717">
        <v>1</v>
      </c>
      <c r="K176" s="736">
        <v>0.33</v>
      </c>
      <c r="L176" s="736">
        <v>1</v>
      </c>
      <c r="M176" s="736">
        <v>93.2</v>
      </c>
      <c r="N176" s="719">
        <f t="shared" si="6"/>
        <v>0.33</v>
      </c>
      <c r="O176" s="737">
        <f t="shared" si="7"/>
        <v>0.35407725321888411</v>
      </c>
      <c r="P176" s="738">
        <v>0.13</v>
      </c>
      <c r="Q176" s="737">
        <f t="shared" si="8"/>
        <v>0.3133427019636143</v>
      </c>
      <c r="R176" s="714" t="s">
        <v>499</v>
      </c>
      <c r="S176" s="714" t="s">
        <v>459</v>
      </c>
      <c r="U176" s="714">
        <v>46.9</v>
      </c>
      <c r="V176" s="714">
        <v>6151</v>
      </c>
    </row>
    <row r="177" spans="1:22">
      <c r="A177" s="714" t="s">
        <v>654</v>
      </c>
      <c r="B177" s="714">
        <v>2008</v>
      </c>
      <c r="C177" s="714" t="s">
        <v>1743</v>
      </c>
      <c r="F177" s="714" t="s">
        <v>705</v>
      </c>
      <c r="G177" s="716" t="s">
        <v>1672</v>
      </c>
      <c r="H177" s="716" t="s">
        <v>1511</v>
      </c>
      <c r="I177" s="716" t="s">
        <v>1484</v>
      </c>
      <c r="J177" s="717">
        <v>1</v>
      </c>
      <c r="K177" s="736">
        <v>0.32</v>
      </c>
      <c r="L177" s="736">
        <v>1</v>
      </c>
      <c r="M177" s="736">
        <v>100</v>
      </c>
      <c r="N177" s="719">
        <f t="shared" si="6"/>
        <v>0.32</v>
      </c>
      <c r="O177" s="737">
        <f t="shared" si="7"/>
        <v>0.32</v>
      </c>
      <c r="P177" s="738">
        <v>0.13</v>
      </c>
      <c r="Q177" s="737">
        <f t="shared" si="8"/>
        <v>0.28318584070796465</v>
      </c>
      <c r="R177" s="714" t="s">
        <v>499</v>
      </c>
      <c r="S177" s="714" t="s">
        <v>459</v>
      </c>
      <c r="U177" s="714">
        <v>46.9</v>
      </c>
      <c r="V177" s="714">
        <v>6280</v>
      </c>
    </row>
    <row r="178" spans="1:22">
      <c r="A178" s="714" t="s">
        <v>570</v>
      </c>
      <c r="B178" s="714">
        <v>2010</v>
      </c>
      <c r="C178" s="714" t="s">
        <v>1689</v>
      </c>
      <c r="F178" s="714" t="s">
        <v>705</v>
      </c>
      <c r="G178" s="716" t="s">
        <v>1672</v>
      </c>
      <c r="H178" s="716" t="s">
        <v>1579</v>
      </c>
      <c r="I178" s="716" t="s">
        <v>1484</v>
      </c>
      <c r="J178" s="717">
        <v>1</v>
      </c>
      <c r="K178" s="736">
        <v>0.44</v>
      </c>
      <c r="L178" s="736">
        <v>8.92</v>
      </c>
      <c r="M178" s="740">
        <v>101.5</v>
      </c>
      <c r="N178" s="719">
        <f t="shared" si="6"/>
        <v>4.932735426008969E-2</v>
      </c>
      <c r="O178" s="737">
        <f t="shared" si="7"/>
        <v>4.8598378581369152E-2</v>
      </c>
      <c r="P178" s="738">
        <v>0.13</v>
      </c>
      <c r="Q178" s="737">
        <f t="shared" si="8"/>
        <v>4.3007414673778013E-2</v>
      </c>
      <c r="R178" s="714" t="s">
        <v>499</v>
      </c>
      <c r="S178" s="721" t="s">
        <v>1514</v>
      </c>
      <c r="T178" s="714" t="s">
        <v>1690</v>
      </c>
      <c r="U178" s="714">
        <v>46.9</v>
      </c>
      <c r="V178" s="714">
        <v>6200</v>
      </c>
    </row>
    <row r="179" spans="1:22">
      <c r="A179" s="714" t="s">
        <v>570</v>
      </c>
      <c r="B179" s="714">
        <v>2010</v>
      </c>
      <c r="C179" s="714" t="s">
        <v>1689</v>
      </c>
      <c r="F179" s="714" t="s">
        <v>705</v>
      </c>
      <c r="G179" s="716" t="s">
        <v>1672</v>
      </c>
      <c r="H179" s="716" t="s">
        <v>1579</v>
      </c>
      <c r="I179" s="716" t="s">
        <v>402</v>
      </c>
      <c r="J179" s="717">
        <v>1</v>
      </c>
      <c r="K179" s="736">
        <v>0.52</v>
      </c>
      <c r="L179" s="736">
        <v>8.92</v>
      </c>
      <c r="M179" s="740">
        <v>101.5</v>
      </c>
      <c r="N179" s="719">
        <f t="shared" si="6"/>
        <v>5.829596412556054E-2</v>
      </c>
      <c r="O179" s="737">
        <f t="shared" si="7"/>
        <v>5.7434447414345363E-2</v>
      </c>
      <c r="P179" s="738">
        <v>0.13</v>
      </c>
      <c r="Q179" s="737">
        <f t="shared" si="8"/>
        <v>5.0826944614464929E-2</v>
      </c>
      <c r="R179" s="714" t="s">
        <v>499</v>
      </c>
      <c r="S179" s="721" t="s">
        <v>1514</v>
      </c>
      <c r="T179" s="714" t="s">
        <v>1690</v>
      </c>
      <c r="U179" s="714">
        <v>46.9</v>
      </c>
      <c r="V179" s="714">
        <v>6200</v>
      </c>
    </row>
    <row r="180" spans="1:22">
      <c r="A180" s="714" t="s">
        <v>570</v>
      </c>
      <c r="B180" s="714">
        <v>2010</v>
      </c>
      <c r="C180" s="714" t="s">
        <v>1689</v>
      </c>
      <c r="F180" s="714" t="s">
        <v>705</v>
      </c>
      <c r="G180" s="716" t="s">
        <v>1672</v>
      </c>
      <c r="H180" s="716" t="s">
        <v>1579</v>
      </c>
      <c r="I180" s="716" t="s">
        <v>1484</v>
      </c>
      <c r="J180" s="717">
        <v>1</v>
      </c>
      <c r="K180" s="736">
        <v>0.27</v>
      </c>
      <c r="L180" s="736">
        <v>8.92</v>
      </c>
      <c r="M180" s="740">
        <v>101.5</v>
      </c>
      <c r="N180" s="719">
        <f t="shared" si="6"/>
        <v>3.0269058295964126E-2</v>
      </c>
      <c r="O180" s="737">
        <f t="shared" si="7"/>
        <v>2.9821732311294709E-2</v>
      </c>
      <c r="P180" s="738">
        <v>0.13</v>
      </c>
      <c r="Q180" s="737">
        <f t="shared" si="8"/>
        <v>2.6390913549818328E-2</v>
      </c>
      <c r="R180" s="714" t="s">
        <v>499</v>
      </c>
      <c r="S180" s="721" t="s">
        <v>1514</v>
      </c>
      <c r="T180" s="714" t="s">
        <v>1694</v>
      </c>
      <c r="U180" s="714">
        <v>46.9</v>
      </c>
      <c r="V180" s="714">
        <v>6200</v>
      </c>
    </row>
    <row r="181" spans="1:22">
      <c r="A181" s="714" t="s">
        <v>570</v>
      </c>
      <c r="B181" s="714">
        <v>2010</v>
      </c>
      <c r="C181" s="714" t="s">
        <v>1689</v>
      </c>
      <c r="F181" s="714" t="s">
        <v>705</v>
      </c>
      <c r="G181" s="716" t="s">
        <v>1672</v>
      </c>
      <c r="H181" s="716" t="s">
        <v>1579</v>
      </c>
      <c r="I181" s="716" t="s">
        <v>402</v>
      </c>
      <c r="J181" s="717">
        <v>1</v>
      </c>
      <c r="K181" s="736">
        <v>0.45</v>
      </c>
      <c r="L181" s="736">
        <v>8.92</v>
      </c>
      <c r="M181" s="740">
        <v>101.5</v>
      </c>
      <c r="N181" s="719">
        <f t="shared" si="6"/>
        <v>5.0448430493273543E-2</v>
      </c>
      <c r="O181" s="737">
        <f t="shared" si="7"/>
        <v>4.9702887185491179E-2</v>
      </c>
      <c r="P181" s="738">
        <v>0.13</v>
      </c>
      <c r="Q181" s="737">
        <f t="shared" si="8"/>
        <v>4.3984855916363877E-2</v>
      </c>
      <c r="R181" s="714" t="s">
        <v>499</v>
      </c>
      <c r="S181" s="721" t="s">
        <v>1514</v>
      </c>
      <c r="T181" s="714" t="s">
        <v>1694</v>
      </c>
      <c r="U181" s="714">
        <v>46.9</v>
      </c>
      <c r="V181" s="714">
        <v>6200</v>
      </c>
    </row>
    <row r="182" spans="1:22">
      <c r="A182" s="714" t="s">
        <v>570</v>
      </c>
      <c r="B182" s="714">
        <v>2007</v>
      </c>
      <c r="C182" s="714" t="s">
        <v>1743</v>
      </c>
      <c r="D182" s="715" t="s">
        <v>569</v>
      </c>
      <c r="E182" s="715" t="s">
        <v>1512</v>
      </c>
      <c r="F182" s="714" t="s">
        <v>705</v>
      </c>
      <c r="G182" s="716" t="s">
        <v>1672</v>
      </c>
      <c r="H182" s="716" t="s">
        <v>1513</v>
      </c>
      <c r="I182" s="716" t="s">
        <v>402</v>
      </c>
      <c r="J182" s="717">
        <v>1</v>
      </c>
      <c r="K182" s="736">
        <v>0.73</v>
      </c>
      <c r="L182" s="736">
        <v>1</v>
      </c>
      <c r="M182" s="736">
        <v>93.2</v>
      </c>
      <c r="N182" s="719">
        <f t="shared" si="6"/>
        <v>0.73</v>
      </c>
      <c r="O182" s="737">
        <f t="shared" si="7"/>
        <v>0.78326180257510725</v>
      </c>
      <c r="P182" s="738">
        <v>0.13</v>
      </c>
      <c r="Q182" s="737">
        <f t="shared" si="8"/>
        <v>0.69315203767708611</v>
      </c>
      <c r="R182" s="714" t="s">
        <v>499</v>
      </c>
      <c r="U182" s="714">
        <v>46.9</v>
      </c>
      <c r="V182" s="714">
        <v>6151</v>
      </c>
    </row>
    <row r="183" spans="1:22">
      <c r="A183" s="714" t="s">
        <v>570</v>
      </c>
      <c r="B183" s="714">
        <v>2008</v>
      </c>
      <c r="C183" s="714" t="s">
        <v>1743</v>
      </c>
      <c r="D183" s="715" t="s">
        <v>569</v>
      </c>
      <c r="E183" s="715" t="s">
        <v>1512</v>
      </c>
      <c r="F183" s="714" t="s">
        <v>705</v>
      </c>
      <c r="G183" s="716" t="s">
        <v>1672</v>
      </c>
      <c r="H183" s="716" t="s">
        <v>1513</v>
      </c>
      <c r="I183" s="716" t="s">
        <v>402</v>
      </c>
      <c r="J183" s="717">
        <v>1</v>
      </c>
      <c r="K183" s="736">
        <v>0.78</v>
      </c>
      <c r="L183" s="736">
        <v>1</v>
      </c>
      <c r="M183" s="736">
        <v>100</v>
      </c>
      <c r="N183" s="719">
        <f t="shared" si="6"/>
        <v>0.78</v>
      </c>
      <c r="O183" s="737">
        <f t="shared" si="7"/>
        <v>0.78</v>
      </c>
      <c r="P183" s="738">
        <v>0.13</v>
      </c>
      <c r="Q183" s="737">
        <f t="shared" si="8"/>
        <v>0.69026548672566379</v>
      </c>
      <c r="R183" s="714" t="s">
        <v>499</v>
      </c>
      <c r="U183" s="714">
        <v>46.9</v>
      </c>
      <c r="V183" s="714">
        <v>6280</v>
      </c>
    </row>
    <row r="184" spans="1:22">
      <c r="A184" s="714" t="s">
        <v>570</v>
      </c>
      <c r="B184" s="714">
        <v>2007</v>
      </c>
      <c r="C184" s="714" t="s">
        <v>1743</v>
      </c>
      <c r="F184" s="714" t="s">
        <v>705</v>
      </c>
      <c r="G184" s="716" t="s">
        <v>1672</v>
      </c>
      <c r="H184" s="716" t="s">
        <v>1513</v>
      </c>
      <c r="I184" s="716" t="s">
        <v>1484</v>
      </c>
      <c r="J184" s="717">
        <v>1</v>
      </c>
      <c r="K184" s="736">
        <v>0.4</v>
      </c>
      <c r="L184" s="736">
        <v>1</v>
      </c>
      <c r="M184" s="736">
        <v>93.2</v>
      </c>
      <c r="N184" s="719">
        <f t="shared" si="6"/>
        <v>0.4</v>
      </c>
      <c r="O184" s="737">
        <f t="shared" si="7"/>
        <v>0.42918454935622319</v>
      </c>
      <c r="P184" s="738">
        <v>0.13</v>
      </c>
      <c r="Q184" s="737">
        <f t="shared" si="8"/>
        <v>0.37980933571347186</v>
      </c>
      <c r="R184" s="714" t="s">
        <v>499</v>
      </c>
      <c r="U184" s="714">
        <v>46.9</v>
      </c>
      <c r="V184" s="714">
        <v>6151</v>
      </c>
    </row>
    <row r="185" spans="1:22">
      <c r="A185" s="714" t="s">
        <v>570</v>
      </c>
      <c r="B185" s="714">
        <v>2008</v>
      </c>
      <c r="C185" s="714" t="s">
        <v>1743</v>
      </c>
      <c r="F185" s="714" t="s">
        <v>705</v>
      </c>
      <c r="G185" s="716" t="s">
        <v>1672</v>
      </c>
      <c r="H185" s="716" t="s">
        <v>1513</v>
      </c>
      <c r="I185" s="716" t="s">
        <v>1484</v>
      </c>
      <c r="J185" s="717">
        <v>1</v>
      </c>
      <c r="K185" s="736">
        <v>0.36</v>
      </c>
      <c r="L185" s="736">
        <v>1</v>
      </c>
      <c r="M185" s="736">
        <v>100</v>
      </c>
      <c r="N185" s="719">
        <f t="shared" si="6"/>
        <v>0.36</v>
      </c>
      <c r="O185" s="737">
        <f t="shared" si="7"/>
        <v>0.36</v>
      </c>
      <c r="P185" s="738">
        <v>0.13</v>
      </c>
      <c r="Q185" s="737">
        <f t="shared" si="8"/>
        <v>0.31858407079646017</v>
      </c>
      <c r="R185" s="714" t="s">
        <v>499</v>
      </c>
      <c r="U185" s="714">
        <v>46.9</v>
      </c>
      <c r="V185" s="714">
        <v>6280</v>
      </c>
    </row>
    <row r="186" spans="1:22">
      <c r="A186" s="714" t="s">
        <v>676</v>
      </c>
      <c r="B186" s="714">
        <v>2007</v>
      </c>
      <c r="C186" s="714" t="s">
        <v>1743</v>
      </c>
      <c r="D186" s="715" t="s">
        <v>675</v>
      </c>
      <c r="E186" s="715" t="s">
        <v>1493</v>
      </c>
      <c r="F186" s="714" t="s">
        <v>705</v>
      </c>
      <c r="G186" s="716" t="s">
        <v>1744</v>
      </c>
      <c r="H186" s="714" t="s">
        <v>1520</v>
      </c>
      <c r="I186" s="716" t="s">
        <v>402</v>
      </c>
      <c r="J186" s="717">
        <v>1</v>
      </c>
      <c r="K186" s="736">
        <v>0.13</v>
      </c>
      <c r="L186" s="736">
        <v>1</v>
      </c>
      <c r="M186" s="736">
        <v>93.2</v>
      </c>
      <c r="N186" s="719">
        <f t="shared" si="6"/>
        <v>0.13</v>
      </c>
      <c r="O186" s="737">
        <f t="shared" si="7"/>
        <v>0.13948497854077252</v>
      </c>
      <c r="P186" s="738">
        <v>0.13</v>
      </c>
      <c r="Q186" s="737">
        <f t="shared" si="8"/>
        <v>0.12343803410687834</v>
      </c>
      <c r="R186" s="714" t="s">
        <v>499</v>
      </c>
      <c r="U186" s="714">
        <v>46.9</v>
      </c>
      <c r="V186" s="714">
        <v>6151</v>
      </c>
    </row>
    <row r="187" spans="1:22">
      <c r="A187" s="714" t="s">
        <v>676</v>
      </c>
      <c r="B187" s="714">
        <v>2008</v>
      </c>
      <c r="C187" s="714" t="s">
        <v>1743</v>
      </c>
      <c r="D187" s="715" t="s">
        <v>675</v>
      </c>
      <c r="E187" s="715" t="s">
        <v>1493</v>
      </c>
      <c r="F187" s="714" t="s">
        <v>705</v>
      </c>
      <c r="G187" s="716" t="s">
        <v>1744</v>
      </c>
      <c r="H187" s="714" t="s">
        <v>1520</v>
      </c>
      <c r="I187" s="716" t="s">
        <v>402</v>
      </c>
      <c r="J187" s="717">
        <v>1</v>
      </c>
      <c r="K187" s="736">
        <v>0.13</v>
      </c>
      <c r="L187" s="736">
        <v>1</v>
      </c>
      <c r="M187" s="736">
        <v>100</v>
      </c>
      <c r="N187" s="719">
        <f t="shared" si="6"/>
        <v>0.13</v>
      </c>
      <c r="O187" s="737">
        <f t="shared" si="7"/>
        <v>0.13</v>
      </c>
      <c r="P187" s="738">
        <v>0.13</v>
      </c>
      <c r="Q187" s="737">
        <f t="shared" si="8"/>
        <v>0.11504424778761063</v>
      </c>
      <c r="R187" s="714" t="s">
        <v>499</v>
      </c>
      <c r="U187" s="714">
        <v>46.9</v>
      </c>
      <c r="V187" s="714">
        <v>6280</v>
      </c>
    </row>
    <row r="188" spans="1:22">
      <c r="A188" s="714" t="s">
        <v>676</v>
      </c>
      <c r="B188" s="714">
        <v>2007</v>
      </c>
      <c r="C188" s="714" t="s">
        <v>1743</v>
      </c>
      <c r="F188" s="714" t="s">
        <v>705</v>
      </c>
      <c r="G188" s="716" t="s">
        <v>1744</v>
      </c>
      <c r="H188" s="714" t="s">
        <v>1520</v>
      </c>
      <c r="I188" s="716" t="s">
        <v>1484</v>
      </c>
      <c r="J188" s="717">
        <v>1</v>
      </c>
      <c r="K188" s="736">
        <v>0.06</v>
      </c>
      <c r="L188" s="736">
        <v>1</v>
      </c>
      <c r="M188" s="736">
        <v>93.2</v>
      </c>
      <c r="N188" s="719">
        <f t="shared" si="6"/>
        <v>0.06</v>
      </c>
      <c r="O188" s="737">
        <f t="shared" si="7"/>
        <v>6.4377682403433473E-2</v>
      </c>
      <c r="P188" s="738">
        <v>0.13</v>
      </c>
      <c r="Q188" s="737">
        <f t="shared" si="8"/>
        <v>5.6971400357020779E-2</v>
      </c>
      <c r="R188" s="714" t="s">
        <v>499</v>
      </c>
      <c r="U188" s="714">
        <v>46.9</v>
      </c>
      <c r="V188" s="714">
        <v>6151</v>
      </c>
    </row>
    <row r="189" spans="1:22">
      <c r="A189" s="714" t="s">
        <v>676</v>
      </c>
      <c r="B189" s="714">
        <v>2008</v>
      </c>
      <c r="C189" s="714" t="s">
        <v>1743</v>
      </c>
      <c r="F189" s="714" t="s">
        <v>705</v>
      </c>
      <c r="G189" s="716" t="s">
        <v>1744</v>
      </c>
      <c r="H189" s="714" t="s">
        <v>1520</v>
      </c>
      <c r="I189" s="716" t="s">
        <v>1484</v>
      </c>
      <c r="J189" s="717">
        <v>1</v>
      </c>
      <c r="K189" s="736">
        <v>0.05</v>
      </c>
      <c r="L189" s="736">
        <v>1</v>
      </c>
      <c r="M189" s="736">
        <v>100</v>
      </c>
      <c r="N189" s="719">
        <f t="shared" si="6"/>
        <v>0.05</v>
      </c>
      <c r="O189" s="737">
        <f t="shared" si="7"/>
        <v>0.05</v>
      </c>
      <c r="P189" s="738">
        <v>0.13</v>
      </c>
      <c r="Q189" s="737">
        <f t="shared" si="8"/>
        <v>4.4247787610619475E-2</v>
      </c>
      <c r="R189" s="714" t="s">
        <v>499</v>
      </c>
      <c r="U189" s="714">
        <v>46.9</v>
      </c>
      <c r="V189" s="714">
        <v>6280</v>
      </c>
    </row>
    <row r="190" spans="1:22">
      <c r="A190" s="714" t="s">
        <v>1523</v>
      </c>
      <c r="B190" s="714">
        <v>2007</v>
      </c>
      <c r="C190" s="714" t="s">
        <v>1743</v>
      </c>
      <c r="D190" s="715" t="s">
        <v>636</v>
      </c>
      <c r="E190" s="715" t="s">
        <v>455</v>
      </c>
      <c r="F190" s="714" t="s">
        <v>705</v>
      </c>
      <c r="G190" s="716" t="s">
        <v>1672</v>
      </c>
      <c r="H190" s="716" t="s">
        <v>1494</v>
      </c>
      <c r="I190" s="716" t="s">
        <v>402</v>
      </c>
      <c r="J190" s="717">
        <v>1</v>
      </c>
      <c r="K190" s="736">
        <v>0.56000000000000005</v>
      </c>
      <c r="L190" s="736">
        <v>1</v>
      </c>
      <c r="M190" s="736">
        <v>93.2</v>
      </c>
      <c r="N190" s="719">
        <f t="shared" si="6"/>
        <v>0.56000000000000005</v>
      </c>
      <c r="O190" s="737">
        <f t="shared" si="7"/>
        <v>0.60085836909871249</v>
      </c>
      <c r="P190" s="738">
        <v>0.13</v>
      </c>
      <c r="Q190" s="737">
        <f t="shared" si="8"/>
        <v>0.53173306999886061</v>
      </c>
      <c r="R190" s="714" t="s">
        <v>499</v>
      </c>
      <c r="S190" s="721" t="s">
        <v>1524</v>
      </c>
      <c r="U190" s="714">
        <v>46.9</v>
      </c>
      <c r="V190" s="714">
        <v>6151</v>
      </c>
    </row>
    <row r="191" spans="1:22">
      <c r="A191" s="714" t="s">
        <v>1523</v>
      </c>
      <c r="B191" s="714">
        <v>2008</v>
      </c>
      <c r="C191" s="714" t="s">
        <v>1743</v>
      </c>
      <c r="D191" s="715" t="s">
        <v>636</v>
      </c>
      <c r="E191" s="715" t="s">
        <v>455</v>
      </c>
      <c r="F191" s="714" t="s">
        <v>705</v>
      </c>
      <c r="G191" s="716" t="s">
        <v>1672</v>
      </c>
      <c r="H191" s="716" t="s">
        <v>1494</v>
      </c>
      <c r="I191" s="716" t="s">
        <v>402</v>
      </c>
      <c r="J191" s="717">
        <v>1</v>
      </c>
      <c r="K191" s="736">
        <v>0.57999999999999996</v>
      </c>
      <c r="L191" s="736">
        <v>1</v>
      </c>
      <c r="M191" s="736">
        <v>100</v>
      </c>
      <c r="N191" s="719">
        <f t="shared" si="6"/>
        <v>0.57999999999999996</v>
      </c>
      <c r="O191" s="737">
        <f t="shared" si="7"/>
        <v>0.57999999999999996</v>
      </c>
      <c r="P191" s="738">
        <v>0.13</v>
      </c>
      <c r="Q191" s="737">
        <f t="shared" si="8"/>
        <v>0.51327433628318586</v>
      </c>
      <c r="R191" s="714" t="s">
        <v>499</v>
      </c>
      <c r="S191" s="721" t="s">
        <v>1524</v>
      </c>
      <c r="U191" s="714">
        <v>46.9</v>
      </c>
      <c r="V191" s="714">
        <v>6280</v>
      </c>
    </row>
    <row r="192" spans="1:22">
      <c r="A192" s="714" t="s">
        <v>1523</v>
      </c>
      <c r="B192" s="714">
        <v>2007</v>
      </c>
      <c r="C192" s="714" t="s">
        <v>1743</v>
      </c>
      <c r="F192" s="714" t="s">
        <v>705</v>
      </c>
      <c r="G192" s="716" t="s">
        <v>1672</v>
      </c>
      <c r="H192" s="716" t="s">
        <v>1494</v>
      </c>
      <c r="I192" s="716" t="s">
        <v>1484</v>
      </c>
      <c r="J192" s="717">
        <v>1</v>
      </c>
      <c r="K192" s="736">
        <v>0.38</v>
      </c>
      <c r="L192" s="736">
        <v>1</v>
      </c>
      <c r="M192" s="736">
        <v>93.2</v>
      </c>
      <c r="N192" s="719">
        <f t="shared" si="6"/>
        <v>0.38</v>
      </c>
      <c r="O192" s="737">
        <f t="shared" si="7"/>
        <v>0.40772532188841204</v>
      </c>
      <c r="P192" s="738">
        <v>0.13</v>
      </c>
      <c r="Q192" s="737">
        <f t="shared" si="8"/>
        <v>0.3608188689277983</v>
      </c>
      <c r="R192" s="714" t="s">
        <v>499</v>
      </c>
      <c r="S192" s="721" t="s">
        <v>1524</v>
      </c>
      <c r="U192" s="714">
        <v>46.9</v>
      </c>
      <c r="V192" s="714">
        <v>6151</v>
      </c>
    </row>
    <row r="193" spans="1:22">
      <c r="A193" s="714" t="s">
        <v>1523</v>
      </c>
      <c r="B193" s="714">
        <v>2008</v>
      </c>
      <c r="C193" s="714" t="s">
        <v>1743</v>
      </c>
      <c r="F193" s="714" t="s">
        <v>705</v>
      </c>
      <c r="G193" s="716" t="s">
        <v>1672</v>
      </c>
      <c r="H193" s="716" t="s">
        <v>1494</v>
      </c>
      <c r="I193" s="716" t="s">
        <v>1484</v>
      </c>
      <c r="J193" s="717">
        <v>1</v>
      </c>
      <c r="K193" s="736">
        <v>0.41</v>
      </c>
      <c r="L193" s="736">
        <v>1</v>
      </c>
      <c r="M193" s="736">
        <v>100</v>
      </c>
      <c r="N193" s="719">
        <f t="shared" si="6"/>
        <v>0.41</v>
      </c>
      <c r="O193" s="737">
        <f t="shared" si="7"/>
        <v>0.40999999999999992</v>
      </c>
      <c r="P193" s="738">
        <v>0.13</v>
      </c>
      <c r="Q193" s="737">
        <f t="shared" si="8"/>
        <v>0.3628318584070796</v>
      </c>
      <c r="R193" s="714" t="s">
        <v>499</v>
      </c>
      <c r="S193" s="721" t="s">
        <v>1524</v>
      </c>
      <c r="U193" s="714">
        <v>46.9</v>
      </c>
      <c r="V193" s="714">
        <v>6280</v>
      </c>
    </row>
    <row r="194" spans="1:22">
      <c r="A194" s="714" t="s">
        <v>594</v>
      </c>
      <c r="B194" s="714">
        <v>2007</v>
      </c>
      <c r="C194" s="714" t="s">
        <v>1743</v>
      </c>
      <c r="D194" s="715" t="s">
        <v>593</v>
      </c>
      <c r="E194" s="715" t="s">
        <v>333</v>
      </c>
      <c r="F194" s="714" t="s">
        <v>705</v>
      </c>
      <c r="G194" s="716" t="s">
        <v>1746</v>
      </c>
      <c r="H194" s="714" t="s">
        <v>1536</v>
      </c>
      <c r="I194" s="716" t="s">
        <v>402</v>
      </c>
      <c r="J194" s="717">
        <v>1</v>
      </c>
      <c r="K194" s="736">
        <v>33.770000000000003</v>
      </c>
      <c r="L194" s="736">
        <v>1</v>
      </c>
      <c r="M194" s="736">
        <v>93.2</v>
      </c>
      <c r="N194" s="719">
        <f t="shared" si="6"/>
        <v>33.770000000000003</v>
      </c>
      <c r="O194" s="737">
        <f t="shared" si="7"/>
        <v>36.233905579399142</v>
      </c>
      <c r="P194" s="738">
        <v>0.13</v>
      </c>
      <c r="Q194" s="737">
        <f t="shared" si="8"/>
        <v>32.065403167609865</v>
      </c>
      <c r="R194" s="714" t="s">
        <v>499</v>
      </c>
      <c r="U194" s="714">
        <v>46.9</v>
      </c>
      <c r="V194" s="714">
        <v>6151</v>
      </c>
    </row>
    <row r="195" spans="1:22">
      <c r="A195" s="714" t="s">
        <v>594</v>
      </c>
      <c r="B195" s="714">
        <v>2008</v>
      </c>
      <c r="C195" s="714" t="s">
        <v>1743</v>
      </c>
      <c r="D195" s="715" t="s">
        <v>593</v>
      </c>
      <c r="E195" s="715" t="s">
        <v>333</v>
      </c>
      <c r="F195" s="714" t="s">
        <v>705</v>
      </c>
      <c r="G195" s="716" t="s">
        <v>1746</v>
      </c>
      <c r="H195" s="714" t="s">
        <v>1536</v>
      </c>
      <c r="I195" s="716" t="s">
        <v>402</v>
      </c>
      <c r="J195" s="717">
        <v>1</v>
      </c>
      <c r="K195" s="736">
        <v>33.54</v>
      </c>
      <c r="L195" s="736">
        <v>1</v>
      </c>
      <c r="M195" s="736">
        <v>100</v>
      </c>
      <c r="N195" s="719">
        <f t="shared" ref="N195:N258" si="9">+K195/L195</f>
        <v>33.54</v>
      </c>
      <c r="O195" s="737">
        <f t="shared" ref="O195:O258" si="10">+N195/J195/M195*100</f>
        <v>33.54</v>
      </c>
      <c r="P195" s="738">
        <v>0.13</v>
      </c>
      <c r="Q195" s="737">
        <f t="shared" si="8"/>
        <v>29.681415929203542</v>
      </c>
      <c r="R195" s="714" t="s">
        <v>499</v>
      </c>
      <c r="U195" s="714">
        <v>46.9</v>
      </c>
      <c r="V195" s="714">
        <v>6280</v>
      </c>
    </row>
    <row r="196" spans="1:22">
      <c r="A196" s="714" t="s">
        <v>594</v>
      </c>
      <c r="B196" s="714">
        <v>2007</v>
      </c>
      <c r="C196" s="714" t="s">
        <v>1743</v>
      </c>
      <c r="F196" s="714" t="s">
        <v>705</v>
      </c>
      <c r="G196" s="716" t="s">
        <v>1746</v>
      </c>
      <c r="H196" s="714" t="s">
        <v>1536</v>
      </c>
      <c r="I196" s="716" t="s">
        <v>1484</v>
      </c>
      <c r="J196" s="717">
        <v>1</v>
      </c>
      <c r="K196" s="736">
        <v>17.260000000000002</v>
      </c>
      <c r="L196" s="736">
        <v>1</v>
      </c>
      <c r="M196" s="736">
        <v>93.2</v>
      </c>
      <c r="N196" s="719">
        <f t="shared" si="9"/>
        <v>17.260000000000002</v>
      </c>
      <c r="O196" s="737">
        <f t="shared" si="10"/>
        <v>18.519313304721031</v>
      </c>
      <c r="P196" s="738">
        <v>0.13</v>
      </c>
      <c r="Q196" s="737">
        <f t="shared" ref="Q196:Q259" si="11">+O196/(1+P196)</f>
        <v>16.388772836036313</v>
      </c>
      <c r="R196" s="714" t="s">
        <v>499</v>
      </c>
      <c r="U196" s="714">
        <v>46.9</v>
      </c>
      <c r="V196" s="714">
        <v>6151</v>
      </c>
    </row>
    <row r="197" spans="1:22">
      <c r="A197" s="714" t="s">
        <v>594</v>
      </c>
      <c r="B197" s="714">
        <v>2008</v>
      </c>
      <c r="C197" s="714" t="s">
        <v>1743</v>
      </c>
      <c r="F197" s="714" t="s">
        <v>705</v>
      </c>
      <c r="G197" s="716" t="s">
        <v>1746</v>
      </c>
      <c r="H197" s="714" t="s">
        <v>1536</v>
      </c>
      <c r="I197" s="716" t="s">
        <v>1484</v>
      </c>
      <c r="J197" s="717">
        <v>1</v>
      </c>
      <c r="K197" s="736">
        <v>16.07</v>
      </c>
      <c r="L197" s="736">
        <v>1</v>
      </c>
      <c r="M197" s="736">
        <v>100</v>
      </c>
      <c r="N197" s="719">
        <f t="shared" si="9"/>
        <v>16.07</v>
      </c>
      <c r="O197" s="737">
        <f t="shared" si="10"/>
        <v>16.07</v>
      </c>
      <c r="P197" s="738">
        <v>0.13</v>
      </c>
      <c r="Q197" s="737">
        <f t="shared" si="11"/>
        <v>14.2212389380531</v>
      </c>
      <c r="R197" s="714" t="s">
        <v>499</v>
      </c>
      <c r="U197" s="714">
        <v>46.9</v>
      </c>
      <c r="V197" s="714">
        <v>6280</v>
      </c>
    </row>
    <row r="198" spans="1:22">
      <c r="A198" s="721" t="s">
        <v>603</v>
      </c>
      <c r="B198" s="714">
        <v>2010</v>
      </c>
      <c r="C198" s="714" t="s">
        <v>1689</v>
      </c>
      <c r="F198" s="714" t="s">
        <v>705</v>
      </c>
      <c r="G198" s="716" t="s">
        <v>1672</v>
      </c>
      <c r="H198" s="716" t="s">
        <v>1513</v>
      </c>
      <c r="I198" s="716" t="s">
        <v>1484</v>
      </c>
      <c r="J198" s="717">
        <v>1</v>
      </c>
      <c r="K198" s="736">
        <v>0.89</v>
      </c>
      <c r="L198" s="736">
        <v>8.92</v>
      </c>
      <c r="M198" s="740">
        <v>101.5</v>
      </c>
      <c r="N198" s="719">
        <f t="shared" si="9"/>
        <v>9.9775784753363225E-2</v>
      </c>
      <c r="O198" s="737">
        <f t="shared" si="10"/>
        <v>9.8301265766860324E-2</v>
      </c>
      <c r="P198" s="738">
        <v>0.13</v>
      </c>
      <c r="Q198" s="737">
        <f t="shared" si="11"/>
        <v>8.699227059014189E-2</v>
      </c>
      <c r="R198" s="714" t="s">
        <v>499</v>
      </c>
      <c r="S198" s="721" t="s">
        <v>1537</v>
      </c>
      <c r="T198" s="714" t="s">
        <v>1694</v>
      </c>
      <c r="U198" s="714">
        <v>46.9</v>
      </c>
      <c r="V198" s="714">
        <v>6200</v>
      </c>
    </row>
    <row r="199" spans="1:22">
      <c r="A199" s="721" t="s">
        <v>603</v>
      </c>
      <c r="B199" s="714">
        <v>2010</v>
      </c>
      <c r="C199" s="714" t="s">
        <v>1689</v>
      </c>
      <c r="F199" s="714" t="s">
        <v>705</v>
      </c>
      <c r="G199" s="716" t="s">
        <v>1672</v>
      </c>
      <c r="H199" s="716" t="s">
        <v>1513</v>
      </c>
      <c r="I199" s="716" t="s">
        <v>402</v>
      </c>
      <c r="J199" s="717">
        <v>1</v>
      </c>
      <c r="K199" s="736">
        <v>2.99</v>
      </c>
      <c r="L199" s="736">
        <v>8.92</v>
      </c>
      <c r="M199" s="740">
        <v>101.5</v>
      </c>
      <c r="N199" s="719">
        <f t="shared" si="9"/>
        <v>0.33520179372197312</v>
      </c>
      <c r="O199" s="737">
        <f t="shared" si="10"/>
        <v>0.33024807263248585</v>
      </c>
      <c r="P199" s="738">
        <v>0.13</v>
      </c>
      <c r="Q199" s="737">
        <f t="shared" si="11"/>
        <v>0.29225493153317333</v>
      </c>
      <c r="R199" s="714" t="s">
        <v>499</v>
      </c>
      <c r="S199" s="721" t="s">
        <v>1537</v>
      </c>
      <c r="T199" s="714" t="s">
        <v>1694</v>
      </c>
      <c r="U199" s="714">
        <v>46.9</v>
      </c>
      <c r="V199" s="714">
        <v>6200</v>
      </c>
    </row>
    <row r="200" spans="1:22">
      <c r="A200" s="721" t="s">
        <v>603</v>
      </c>
      <c r="B200" s="714">
        <v>2010</v>
      </c>
      <c r="C200" s="714" t="s">
        <v>1689</v>
      </c>
      <c r="F200" s="714" t="s">
        <v>705</v>
      </c>
      <c r="G200" s="716" t="s">
        <v>1672</v>
      </c>
      <c r="H200" s="716" t="s">
        <v>1481</v>
      </c>
      <c r="I200" s="716" t="s">
        <v>1484</v>
      </c>
      <c r="J200" s="717">
        <v>1</v>
      </c>
      <c r="K200" s="736">
        <v>1.56</v>
      </c>
      <c r="L200" s="736">
        <v>8.92</v>
      </c>
      <c r="M200" s="740">
        <v>101.5</v>
      </c>
      <c r="N200" s="719">
        <f t="shared" si="9"/>
        <v>0.17488789237668162</v>
      </c>
      <c r="O200" s="737">
        <f t="shared" si="10"/>
        <v>0.17230334224303609</v>
      </c>
      <c r="P200" s="738">
        <v>0.13</v>
      </c>
      <c r="Q200" s="737">
        <f t="shared" si="11"/>
        <v>0.15248083384339478</v>
      </c>
      <c r="R200" s="714" t="s">
        <v>499</v>
      </c>
      <c r="S200" s="721" t="s">
        <v>1537</v>
      </c>
      <c r="T200" s="714" t="s">
        <v>1695</v>
      </c>
      <c r="U200" s="714">
        <v>46.9</v>
      </c>
      <c r="V200" s="714">
        <v>6200</v>
      </c>
    </row>
    <row r="201" spans="1:22">
      <c r="A201" s="721" t="s">
        <v>603</v>
      </c>
      <c r="B201" s="714">
        <v>2010</v>
      </c>
      <c r="C201" s="714" t="s">
        <v>1689</v>
      </c>
      <c r="F201" s="714" t="s">
        <v>705</v>
      </c>
      <c r="G201" s="716" t="s">
        <v>1672</v>
      </c>
      <c r="H201" s="716" t="s">
        <v>1481</v>
      </c>
      <c r="I201" s="716" t="s">
        <v>402</v>
      </c>
      <c r="J201" s="717">
        <v>1</v>
      </c>
      <c r="K201" s="736">
        <v>2.99</v>
      </c>
      <c r="L201" s="736">
        <v>8.92</v>
      </c>
      <c r="M201" s="740">
        <v>101.5</v>
      </c>
      <c r="N201" s="719">
        <f t="shared" si="9"/>
        <v>0.33520179372197312</v>
      </c>
      <c r="O201" s="737">
        <f t="shared" si="10"/>
        <v>0.33024807263248585</v>
      </c>
      <c r="P201" s="738">
        <v>0.13</v>
      </c>
      <c r="Q201" s="737">
        <f t="shared" si="11"/>
        <v>0.29225493153317333</v>
      </c>
      <c r="R201" s="714" t="s">
        <v>499</v>
      </c>
      <c r="S201" s="721" t="s">
        <v>1537</v>
      </c>
      <c r="T201" s="714" t="s">
        <v>1695</v>
      </c>
      <c r="U201" s="714">
        <v>46.9</v>
      </c>
      <c r="V201" s="714">
        <v>6200</v>
      </c>
    </row>
    <row r="202" spans="1:22">
      <c r="A202" s="721" t="s">
        <v>603</v>
      </c>
      <c r="B202" s="714">
        <v>2010</v>
      </c>
      <c r="C202" s="714" t="s">
        <v>1689</v>
      </c>
      <c r="F202" s="714" t="s">
        <v>705</v>
      </c>
      <c r="G202" s="716" t="s">
        <v>1672</v>
      </c>
      <c r="H202" s="731" t="s">
        <v>1481</v>
      </c>
      <c r="I202" s="716" t="s">
        <v>1484</v>
      </c>
      <c r="J202" s="717">
        <v>1</v>
      </c>
      <c r="K202" s="736">
        <v>1.19</v>
      </c>
      <c r="L202" s="736">
        <v>8.92</v>
      </c>
      <c r="M202" s="740">
        <v>101.5</v>
      </c>
      <c r="N202" s="719">
        <f t="shared" si="9"/>
        <v>0.13340807174887892</v>
      </c>
      <c r="O202" s="737">
        <f t="shared" si="10"/>
        <v>0.1314365238905211</v>
      </c>
      <c r="P202" s="738">
        <v>0.13</v>
      </c>
      <c r="Q202" s="737">
        <f t="shared" si="11"/>
        <v>0.1163155078677178</v>
      </c>
      <c r="R202" s="714" t="s">
        <v>499</v>
      </c>
      <c r="S202" s="721" t="s">
        <v>1537</v>
      </c>
      <c r="T202" s="714" t="s">
        <v>1690</v>
      </c>
      <c r="U202" s="714">
        <v>46.9</v>
      </c>
      <c r="V202" s="714">
        <v>6200</v>
      </c>
    </row>
    <row r="203" spans="1:22">
      <c r="A203" s="721" t="s">
        <v>603</v>
      </c>
      <c r="B203" s="714">
        <v>2010</v>
      </c>
      <c r="C203" s="714" t="s">
        <v>1689</v>
      </c>
      <c r="F203" s="714" t="s">
        <v>705</v>
      </c>
      <c r="G203" s="716" t="s">
        <v>1672</v>
      </c>
      <c r="H203" s="731" t="s">
        <v>1481</v>
      </c>
      <c r="I203" s="716" t="s">
        <v>402</v>
      </c>
      <c r="J203" s="717">
        <v>1</v>
      </c>
      <c r="K203" s="736">
        <v>3.2</v>
      </c>
      <c r="L203" s="736">
        <v>8.92</v>
      </c>
      <c r="M203" s="740">
        <v>101.5</v>
      </c>
      <c r="N203" s="719">
        <f t="shared" si="9"/>
        <v>0.35874439461883412</v>
      </c>
      <c r="O203" s="737">
        <f t="shared" si="10"/>
        <v>0.3534427533190484</v>
      </c>
      <c r="P203" s="738">
        <v>0.13</v>
      </c>
      <c r="Q203" s="737">
        <f t="shared" si="11"/>
        <v>0.31278119762747647</v>
      </c>
      <c r="R203" s="714" t="s">
        <v>499</v>
      </c>
      <c r="S203" s="721" t="s">
        <v>1537</v>
      </c>
      <c r="T203" s="714" t="s">
        <v>1690</v>
      </c>
      <c r="U203" s="714">
        <v>46.9</v>
      </c>
      <c r="V203" s="714">
        <v>6200</v>
      </c>
    </row>
    <row r="204" spans="1:22">
      <c r="A204" s="721" t="s">
        <v>603</v>
      </c>
      <c r="B204" s="714">
        <v>2010</v>
      </c>
      <c r="C204" s="714" t="s">
        <v>1689</v>
      </c>
      <c r="F204" s="714" t="s">
        <v>705</v>
      </c>
      <c r="G204" s="716" t="s">
        <v>1672</v>
      </c>
      <c r="H204" s="716" t="s">
        <v>1481</v>
      </c>
      <c r="I204" s="716" t="s">
        <v>1484</v>
      </c>
      <c r="J204" s="717">
        <v>1</v>
      </c>
      <c r="K204" s="736">
        <v>0.89</v>
      </c>
      <c r="L204" s="736">
        <v>8.92</v>
      </c>
      <c r="M204" s="740">
        <v>101.5</v>
      </c>
      <c r="N204" s="719">
        <f t="shared" si="9"/>
        <v>9.9775784753363225E-2</v>
      </c>
      <c r="O204" s="737">
        <f t="shared" si="10"/>
        <v>9.8301265766860324E-2</v>
      </c>
      <c r="P204" s="738">
        <v>0.13</v>
      </c>
      <c r="Q204" s="737">
        <f t="shared" si="11"/>
        <v>8.699227059014189E-2</v>
      </c>
      <c r="R204" s="714" t="s">
        <v>499</v>
      </c>
      <c r="S204" s="721" t="s">
        <v>1537</v>
      </c>
      <c r="T204" s="714" t="s">
        <v>1694</v>
      </c>
      <c r="U204" s="714">
        <v>46.9</v>
      </c>
      <c r="V204" s="714">
        <v>6200</v>
      </c>
    </row>
    <row r="205" spans="1:22">
      <c r="A205" s="721" t="s">
        <v>603</v>
      </c>
      <c r="B205" s="714">
        <v>2010</v>
      </c>
      <c r="C205" s="714" t="s">
        <v>1689</v>
      </c>
      <c r="F205" s="714" t="s">
        <v>705</v>
      </c>
      <c r="G205" s="716" t="s">
        <v>1672</v>
      </c>
      <c r="H205" s="716" t="s">
        <v>1481</v>
      </c>
      <c r="I205" s="716" t="s">
        <v>402</v>
      </c>
      <c r="J205" s="717">
        <v>1</v>
      </c>
      <c r="K205" s="736">
        <v>2.98</v>
      </c>
      <c r="L205" s="736">
        <v>8.92</v>
      </c>
      <c r="M205" s="740">
        <v>101.5</v>
      </c>
      <c r="N205" s="719">
        <f t="shared" si="9"/>
        <v>0.33408071748878926</v>
      </c>
      <c r="O205" s="737">
        <f t="shared" si="10"/>
        <v>0.32914356402836381</v>
      </c>
      <c r="P205" s="738">
        <v>0.13</v>
      </c>
      <c r="Q205" s="737">
        <f t="shared" si="11"/>
        <v>0.29127749029058747</v>
      </c>
      <c r="R205" s="714" t="s">
        <v>499</v>
      </c>
      <c r="S205" s="721" t="s">
        <v>1537</v>
      </c>
      <c r="T205" s="714" t="s">
        <v>1694</v>
      </c>
      <c r="U205" s="714">
        <v>46.9</v>
      </c>
      <c r="V205" s="714">
        <v>6200</v>
      </c>
    </row>
    <row r="206" spans="1:22">
      <c r="A206" s="714" t="s">
        <v>603</v>
      </c>
      <c r="B206" s="714">
        <v>2007</v>
      </c>
      <c r="C206" s="714" t="s">
        <v>1743</v>
      </c>
      <c r="D206" s="715" t="s">
        <v>602</v>
      </c>
      <c r="E206" s="715" t="s">
        <v>577</v>
      </c>
      <c r="F206" s="714" t="s">
        <v>705</v>
      </c>
      <c r="G206" s="716" t="s">
        <v>1672</v>
      </c>
      <c r="H206" s="716" t="s">
        <v>1481</v>
      </c>
      <c r="I206" s="716" t="s">
        <v>402</v>
      </c>
      <c r="J206" s="717">
        <v>1</v>
      </c>
      <c r="K206" s="736">
        <v>3.34</v>
      </c>
      <c r="L206" s="736">
        <v>1</v>
      </c>
      <c r="M206" s="736">
        <v>93.2</v>
      </c>
      <c r="N206" s="719">
        <f t="shared" si="9"/>
        <v>3.34</v>
      </c>
      <c r="O206" s="737">
        <f t="shared" si="10"/>
        <v>3.5836909871244633</v>
      </c>
      <c r="P206" s="738">
        <v>0.13</v>
      </c>
      <c r="Q206" s="737">
        <f t="shared" si="11"/>
        <v>3.1714079532074901</v>
      </c>
      <c r="R206" s="714" t="s">
        <v>499</v>
      </c>
      <c r="U206" s="714">
        <v>46.9</v>
      </c>
      <c r="V206" s="714">
        <v>6151</v>
      </c>
    </row>
    <row r="207" spans="1:22">
      <c r="A207" s="714" t="s">
        <v>603</v>
      </c>
      <c r="B207" s="714">
        <v>2008</v>
      </c>
      <c r="C207" s="714" t="s">
        <v>1743</v>
      </c>
      <c r="D207" s="715" t="s">
        <v>602</v>
      </c>
      <c r="E207" s="715" t="s">
        <v>577</v>
      </c>
      <c r="F207" s="714" t="s">
        <v>705</v>
      </c>
      <c r="G207" s="716" t="s">
        <v>1672</v>
      </c>
      <c r="H207" s="716" t="s">
        <v>1481</v>
      </c>
      <c r="I207" s="716" t="s">
        <v>402</v>
      </c>
      <c r="J207" s="717">
        <v>1</v>
      </c>
      <c r="K207" s="736">
        <v>3.32</v>
      </c>
      <c r="L207" s="736">
        <v>1</v>
      </c>
      <c r="M207" s="736">
        <v>100</v>
      </c>
      <c r="N207" s="719">
        <f t="shared" si="9"/>
        <v>3.32</v>
      </c>
      <c r="O207" s="737">
        <f t="shared" si="10"/>
        <v>3.32</v>
      </c>
      <c r="P207" s="738">
        <v>0.13</v>
      </c>
      <c r="Q207" s="737">
        <f t="shared" si="11"/>
        <v>2.9380530973451329</v>
      </c>
      <c r="R207" s="714" t="s">
        <v>499</v>
      </c>
      <c r="U207" s="714">
        <v>46.9</v>
      </c>
      <c r="V207" s="714">
        <v>6280</v>
      </c>
    </row>
    <row r="208" spans="1:22">
      <c r="A208" s="714" t="s">
        <v>603</v>
      </c>
      <c r="B208" s="714">
        <v>2007</v>
      </c>
      <c r="C208" s="714" t="s">
        <v>1743</v>
      </c>
      <c r="F208" s="714" t="s">
        <v>705</v>
      </c>
      <c r="G208" s="716" t="s">
        <v>1672</v>
      </c>
      <c r="H208" s="716" t="s">
        <v>1481</v>
      </c>
      <c r="I208" s="716" t="s">
        <v>1484</v>
      </c>
      <c r="J208" s="717">
        <v>1</v>
      </c>
      <c r="K208" s="736">
        <v>1.57</v>
      </c>
      <c r="L208" s="736">
        <v>1</v>
      </c>
      <c r="M208" s="736">
        <v>93.2</v>
      </c>
      <c r="N208" s="719">
        <f t="shared" si="9"/>
        <v>1.57</v>
      </c>
      <c r="O208" s="737">
        <f t="shared" si="10"/>
        <v>1.6845493562231761</v>
      </c>
      <c r="P208" s="738">
        <v>0.13</v>
      </c>
      <c r="Q208" s="737">
        <f t="shared" si="11"/>
        <v>1.4907516426753773</v>
      </c>
      <c r="R208" s="714" t="s">
        <v>499</v>
      </c>
      <c r="U208" s="714">
        <v>46.9</v>
      </c>
      <c r="V208" s="714">
        <v>6151</v>
      </c>
    </row>
    <row r="209" spans="1:22">
      <c r="A209" s="714" t="s">
        <v>603</v>
      </c>
      <c r="B209" s="714">
        <v>2008</v>
      </c>
      <c r="C209" s="714" t="s">
        <v>1743</v>
      </c>
      <c r="F209" s="714" t="s">
        <v>705</v>
      </c>
      <c r="G209" s="716" t="s">
        <v>1672</v>
      </c>
      <c r="H209" s="716" t="s">
        <v>1481</v>
      </c>
      <c r="I209" s="716" t="s">
        <v>1484</v>
      </c>
      <c r="J209" s="717">
        <v>1</v>
      </c>
      <c r="K209" s="736">
        <v>1.37</v>
      </c>
      <c r="L209" s="736">
        <v>1</v>
      </c>
      <c r="M209" s="736">
        <v>100</v>
      </c>
      <c r="N209" s="719">
        <f t="shared" si="9"/>
        <v>1.37</v>
      </c>
      <c r="O209" s="737">
        <f t="shared" si="10"/>
        <v>1.37</v>
      </c>
      <c r="P209" s="738">
        <v>0.13</v>
      </c>
      <c r="Q209" s="737">
        <f t="shared" si="11"/>
        <v>1.2123893805309736</v>
      </c>
      <c r="R209" s="714" t="s">
        <v>499</v>
      </c>
      <c r="U209" s="714">
        <v>46.9</v>
      </c>
      <c r="V209" s="714">
        <v>6280</v>
      </c>
    </row>
    <row r="210" spans="1:22">
      <c r="A210" s="721" t="s">
        <v>616</v>
      </c>
      <c r="B210" s="714">
        <v>2010</v>
      </c>
      <c r="C210" s="714" t="s">
        <v>1689</v>
      </c>
      <c r="F210" s="714" t="s">
        <v>705</v>
      </c>
      <c r="G210" s="716" t="s">
        <v>1672</v>
      </c>
      <c r="H210" s="714" t="s">
        <v>1513</v>
      </c>
      <c r="I210" s="716" t="s">
        <v>1484</v>
      </c>
      <c r="J210" s="717">
        <v>1</v>
      </c>
      <c r="K210" s="736">
        <v>0.49</v>
      </c>
      <c r="L210" s="736">
        <v>8.92</v>
      </c>
      <c r="M210" s="740">
        <v>101.5</v>
      </c>
      <c r="N210" s="719">
        <f t="shared" si="9"/>
        <v>5.4932735426008968E-2</v>
      </c>
      <c r="O210" s="737">
        <f t="shared" si="10"/>
        <v>5.4120921601979281E-2</v>
      </c>
      <c r="P210" s="738">
        <v>0.13</v>
      </c>
      <c r="Q210" s="737">
        <f t="shared" si="11"/>
        <v>4.7894620886707331E-2</v>
      </c>
      <c r="R210" s="714" t="s">
        <v>499</v>
      </c>
      <c r="S210" s="721" t="s">
        <v>1551</v>
      </c>
      <c r="T210" s="714" t="s">
        <v>1690</v>
      </c>
      <c r="U210" s="714">
        <v>46.9</v>
      </c>
      <c r="V210" s="714">
        <v>6200</v>
      </c>
    </row>
    <row r="211" spans="1:22">
      <c r="A211" s="721" t="s">
        <v>616</v>
      </c>
      <c r="B211" s="714">
        <v>2010</v>
      </c>
      <c r="C211" s="714" t="s">
        <v>1689</v>
      </c>
      <c r="F211" s="714" t="s">
        <v>705</v>
      </c>
      <c r="G211" s="716" t="s">
        <v>1672</v>
      </c>
      <c r="H211" s="714" t="s">
        <v>1513</v>
      </c>
      <c r="I211" s="716" t="s">
        <v>402</v>
      </c>
      <c r="J211" s="717">
        <v>1</v>
      </c>
      <c r="K211" s="736">
        <v>1.1299999999999999</v>
      </c>
      <c r="L211" s="736">
        <v>8.92</v>
      </c>
      <c r="M211" s="740">
        <v>101.5</v>
      </c>
      <c r="N211" s="719">
        <f t="shared" si="9"/>
        <v>0.12668161434977576</v>
      </c>
      <c r="O211" s="737">
        <f t="shared" si="10"/>
        <v>0.12480947226578892</v>
      </c>
      <c r="P211" s="738">
        <v>0.13</v>
      </c>
      <c r="Q211" s="737">
        <f t="shared" si="11"/>
        <v>0.1104508604122026</v>
      </c>
      <c r="R211" s="714" t="s">
        <v>499</v>
      </c>
      <c r="S211" s="721" t="s">
        <v>1551</v>
      </c>
      <c r="T211" s="714" t="s">
        <v>1690</v>
      </c>
      <c r="U211" s="714">
        <v>46.9</v>
      </c>
      <c r="V211" s="714">
        <v>6200</v>
      </c>
    </row>
    <row r="212" spans="1:22">
      <c r="A212" s="721" t="s">
        <v>616</v>
      </c>
      <c r="B212" s="714">
        <v>2010</v>
      </c>
      <c r="C212" s="714" t="s">
        <v>1689</v>
      </c>
      <c r="F212" s="714" t="s">
        <v>705</v>
      </c>
      <c r="G212" s="716" t="s">
        <v>1672</v>
      </c>
      <c r="H212" s="714" t="s">
        <v>1513</v>
      </c>
      <c r="I212" s="716" t="s">
        <v>1484</v>
      </c>
      <c r="J212" s="717">
        <v>1</v>
      </c>
      <c r="K212" s="736">
        <v>0.32</v>
      </c>
      <c r="L212" s="736">
        <v>8.92</v>
      </c>
      <c r="M212" s="740">
        <v>101.5</v>
      </c>
      <c r="N212" s="719">
        <f t="shared" si="9"/>
        <v>3.5874439461883408E-2</v>
      </c>
      <c r="O212" s="737">
        <f t="shared" si="10"/>
        <v>3.5344275331904831E-2</v>
      </c>
      <c r="P212" s="738">
        <v>0.13</v>
      </c>
      <c r="Q212" s="737">
        <f t="shared" si="11"/>
        <v>3.1278119762747643E-2</v>
      </c>
      <c r="R212" s="714" t="s">
        <v>499</v>
      </c>
      <c r="S212" s="721" t="s">
        <v>1551</v>
      </c>
      <c r="T212" s="714" t="s">
        <v>1694</v>
      </c>
      <c r="U212" s="714">
        <v>46.9</v>
      </c>
      <c r="V212" s="714">
        <v>6200</v>
      </c>
    </row>
    <row r="213" spans="1:22">
      <c r="A213" s="721" t="s">
        <v>616</v>
      </c>
      <c r="B213" s="714">
        <v>2010</v>
      </c>
      <c r="C213" s="714" t="s">
        <v>1689</v>
      </c>
      <c r="F213" s="714" t="s">
        <v>705</v>
      </c>
      <c r="G213" s="716" t="s">
        <v>1672</v>
      </c>
      <c r="H213" s="714" t="s">
        <v>1513</v>
      </c>
      <c r="I213" s="716" t="s">
        <v>402</v>
      </c>
      <c r="J213" s="717">
        <v>1</v>
      </c>
      <c r="K213" s="736">
        <v>1.06</v>
      </c>
      <c r="L213" s="736">
        <v>8.92</v>
      </c>
      <c r="M213" s="740">
        <v>101.5</v>
      </c>
      <c r="N213" s="719">
        <f t="shared" si="9"/>
        <v>0.1188340807174888</v>
      </c>
      <c r="O213" s="737">
        <f t="shared" si="10"/>
        <v>0.11707791203693478</v>
      </c>
      <c r="P213" s="738">
        <v>0.13</v>
      </c>
      <c r="Q213" s="737">
        <f t="shared" si="11"/>
        <v>0.10360877171410159</v>
      </c>
      <c r="R213" s="714" t="s">
        <v>499</v>
      </c>
      <c r="S213" s="721" t="s">
        <v>1551</v>
      </c>
      <c r="T213" s="714" t="s">
        <v>1694</v>
      </c>
      <c r="U213" s="714">
        <v>46.9</v>
      </c>
      <c r="V213" s="714">
        <v>6200</v>
      </c>
    </row>
    <row r="214" spans="1:22">
      <c r="A214" s="721" t="s">
        <v>616</v>
      </c>
      <c r="B214" s="714">
        <v>2007</v>
      </c>
      <c r="C214" s="714" t="s">
        <v>1743</v>
      </c>
      <c r="D214" s="715" t="s">
        <v>615</v>
      </c>
      <c r="E214" s="715" t="s">
        <v>455</v>
      </c>
      <c r="F214" s="714" t="s">
        <v>705</v>
      </c>
      <c r="G214" s="716" t="s">
        <v>1672</v>
      </c>
      <c r="H214" s="714" t="s">
        <v>1513</v>
      </c>
      <c r="I214" s="716" t="s">
        <v>402</v>
      </c>
      <c r="J214" s="717">
        <v>1</v>
      </c>
      <c r="K214" s="736">
        <v>0.84</v>
      </c>
      <c r="L214" s="736">
        <v>1</v>
      </c>
      <c r="M214" s="736">
        <v>93.2</v>
      </c>
      <c r="N214" s="719">
        <f t="shared" si="9"/>
        <v>0.84</v>
      </c>
      <c r="O214" s="737">
        <f t="shared" si="10"/>
        <v>0.90128755364806867</v>
      </c>
      <c r="P214" s="738">
        <v>0.13</v>
      </c>
      <c r="Q214" s="737">
        <f t="shared" si="11"/>
        <v>0.79759960499829097</v>
      </c>
      <c r="R214" s="714" t="s">
        <v>499</v>
      </c>
      <c r="U214" s="714">
        <v>46.9</v>
      </c>
      <c r="V214" s="714">
        <v>6151</v>
      </c>
    </row>
    <row r="215" spans="1:22">
      <c r="A215" s="721" t="s">
        <v>616</v>
      </c>
      <c r="B215" s="714">
        <v>2008</v>
      </c>
      <c r="C215" s="714" t="s">
        <v>1743</v>
      </c>
      <c r="D215" s="715" t="s">
        <v>615</v>
      </c>
      <c r="E215" s="715" t="s">
        <v>455</v>
      </c>
      <c r="F215" s="714" t="s">
        <v>705</v>
      </c>
      <c r="G215" s="716" t="s">
        <v>1672</v>
      </c>
      <c r="H215" s="714" t="s">
        <v>1513</v>
      </c>
      <c r="I215" s="716" t="s">
        <v>402</v>
      </c>
      <c r="J215" s="717">
        <v>1</v>
      </c>
      <c r="K215" s="736">
        <v>0.87</v>
      </c>
      <c r="L215" s="736">
        <v>1</v>
      </c>
      <c r="M215" s="736">
        <v>100</v>
      </c>
      <c r="N215" s="719">
        <f t="shared" si="9"/>
        <v>0.87</v>
      </c>
      <c r="O215" s="737">
        <f t="shared" si="10"/>
        <v>0.86999999999999988</v>
      </c>
      <c r="P215" s="738">
        <v>0.13</v>
      </c>
      <c r="Q215" s="737">
        <f t="shared" si="11"/>
        <v>0.76991150442477874</v>
      </c>
      <c r="R215" s="714" t="s">
        <v>499</v>
      </c>
      <c r="U215" s="714">
        <v>46.9</v>
      </c>
      <c r="V215" s="714">
        <v>6280</v>
      </c>
    </row>
    <row r="216" spans="1:22">
      <c r="A216" s="721" t="s">
        <v>616</v>
      </c>
      <c r="B216" s="714">
        <v>2007</v>
      </c>
      <c r="C216" s="714" t="s">
        <v>1743</v>
      </c>
      <c r="F216" s="714" t="s">
        <v>705</v>
      </c>
      <c r="G216" s="716" t="s">
        <v>1672</v>
      </c>
      <c r="H216" s="714" t="s">
        <v>1513</v>
      </c>
      <c r="I216" s="716" t="s">
        <v>1484</v>
      </c>
      <c r="J216" s="717">
        <v>1</v>
      </c>
      <c r="K216" s="736">
        <v>0.32</v>
      </c>
      <c r="L216" s="736">
        <v>1</v>
      </c>
      <c r="M216" s="736">
        <v>93.2</v>
      </c>
      <c r="N216" s="719">
        <f t="shared" si="9"/>
        <v>0.32</v>
      </c>
      <c r="O216" s="737">
        <f t="shared" si="10"/>
        <v>0.34334763948497854</v>
      </c>
      <c r="P216" s="738">
        <v>0.13</v>
      </c>
      <c r="Q216" s="737">
        <f t="shared" si="11"/>
        <v>0.30384746857077749</v>
      </c>
      <c r="R216" s="714" t="s">
        <v>499</v>
      </c>
      <c r="U216" s="714">
        <v>46.9</v>
      </c>
      <c r="V216" s="714">
        <v>6151</v>
      </c>
    </row>
    <row r="217" spans="1:22">
      <c r="A217" s="721" t="s">
        <v>616</v>
      </c>
      <c r="B217" s="714">
        <v>2008</v>
      </c>
      <c r="C217" s="714" t="s">
        <v>1743</v>
      </c>
      <c r="F217" s="714" t="s">
        <v>705</v>
      </c>
      <c r="G217" s="716" t="s">
        <v>1672</v>
      </c>
      <c r="H217" s="714" t="s">
        <v>1513</v>
      </c>
      <c r="I217" s="716" t="s">
        <v>1484</v>
      </c>
      <c r="J217" s="717">
        <v>1</v>
      </c>
      <c r="K217" s="736">
        <v>0.28000000000000003</v>
      </c>
      <c r="L217" s="736">
        <v>1</v>
      </c>
      <c r="M217" s="736">
        <v>100</v>
      </c>
      <c r="N217" s="719">
        <f t="shared" si="9"/>
        <v>0.28000000000000003</v>
      </c>
      <c r="O217" s="737">
        <f t="shared" si="10"/>
        <v>0.28000000000000003</v>
      </c>
      <c r="P217" s="738">
        <v>0.13</v>
      </c>
      <c r="Q217" s="737">
        <f t="shared" si="11"/>
        <v>0.24778761061946908</v>
      </c>
      <c r="R217" s="714" t="s">
        <v>499</v>
      </c>
      <c r="U217" s="714">
        <v>46.9</v>
      </c>
      <c r="V217" s="714">
        <v>6280</v>
      </c>
    </row>
    <row r="218" spans="1:22">
      <c r="A218" s="714" t="s">
        <v>607</v>
      </c>
      <c r="B218" s="714">
        <v>2010</v>
      </c>
      <c r="C218" s="714" t="s">
        <v>1689</v>
      </c>
      <c r="F218" s="714" t="s">
        <v>705</v>
      </c>
      <c r="G218" s="716" t="s">
        <v>1672</v>
      </c>
      <c r="H218" s="716" t="s">
        <v>1584</v>
      </c>
      <c r="I218" s="716" t="s">
        <v>1484</v>
      </c>
      <c r="J218" s="717">
        <v>1</v>
      </c>
      <c r="K218" s="736">
        <v>7.93</v>
      </c>
      <c r="L218" s="736">
        <v>8.92</v>
      </c>
      <c r="M218" s="740">
        <v>101.5</v>
      </c>
      <c r="N218" s="719">
        <f t="shared" si="9"/>
        <v>0.88901345291479816</v>
      </c>
      <c r="O218" s="737">
        <f t="shared" si="10"/>
        <v>0.87587532306876659</v>
      </c>
      <c r="P218" s="738">
        <v>0.13</v>
      </c>
      <c r="Q218" s="737">
        <f t="shared" si="11"/>
        <v>0.77511090537059002</v>
      </c>
      <c r="R218" s="714" t="s">
        <v>499</v>
      </c>
      <c r="S218" s="721" t="s">
        <v>1585</v>
      </c>
      <c r="T218" s="714" t="s">
        <v>1690</v>
      </c>
      <c r="U218" s="714">
        <v>46.9</v>
      </c>
      <c r="V218" s="714">
        <v>6200</v>
      </c>
    </row>
    <row r="219" spans="1:22">
      <c r="A219" s="714" t="s">
        <v>607</v>
      </c>
      <c r="B219" s="714">
        <v>2010</v>
      </c>
      <c r="C219" s="714" t="s">
        <v>1689</v>
      </c>
      <c r="D219" s="715" t="s">
        <v>606</v>
      </c>
      <c r="E219" s="715" t="s">
        <v>303</v>
      </c>
      <c r="F219" s="714" t="s">
        <v>705</v>
      </c>
      <c r="G219" s="716" t="s">
        <v>1672</v>
      </c>
      <c r="H219" s="716" t="s">
        <v>1584</v>
      </c>
      <c r="I219" s="714" t="s">
        <v>402</v>
      </c>
      <c r="J219" s="717">
        <v>1</v>
      </c>
      <c r="K219" s="736">
        <v>23.51</v>
      </c>
      <c r="L219" s="736">
        <v>8.92</v>
      </c>
      <c r="M219" s="740">
        <v>101.5</v>
      </c>
      <c r="N219" s="719">
        <f t="shared" si="9"/>
        <v>2.6356502242152469</v>
      </c>
      <c r="O219" s="737">
        <f t="shared" si="10"/>
        <v>2.5966997282908837</v>
      </c>
      <c r="P219" s="738">
        <v>0.13</v>
      </c>
      <c r="Q219" s="737">
        <f t="shared" si="11"/>
        <v>2.2979643613193663</v>
      </c>
      <c r="R219" s="714" t="s">
        <v>499</v>
      </c>
      <c r="S219" s="721" t="s">
        <v>1585</v>
      </c>
      <c r="T219" s="714" t="s">
        <v>1690</v>
      </c>
      <c r="U219" s="714">
        <v>46.9</v>
      </c>
      <c r="V219" s="714">
        <v>6200</v>
      </c>
    </row>
    <row r="220" spans="1:22">
      <c r="A220" s="714" t="s">
        <v>607</v>
      </c>
      <c r="B220" s="714">
        <v>2010</v>
      </c>
      <c r="C220" s="714" t="s">
        <v>1689</v>
      </c>
      <c r="F220" s="714" t="s">
        <v>705</v>
      </c>
      <c r="G220" s="716" t="s">
        <v>1672</v>
      </c>
      <c r="H220" s="716" t="s">
        <v>1584</v>
      </c>
      <c r="I220" s="716" t="s">
        <v>1484</v>
      </c>
      <c r="J220" s="717">
        <v>1</v>
      </c>
      <c r="K220" s="736">
        <v>7.41</v>
      </c>
      <c r="L220" s="736">
        <v>8.92</v>
      </c>
      <c r="M220" s="740">
        <v>101.5</v>
      </c>
      <c r="N220" s="719">
        <f t="shared" si="9"/>
        <v>0.83071748878923768</v>
      </c>
      <c r="O220" s="737">
        <f t="shared" si="10"/>
        <v>0.81844087565442136</v>
      </c>
      <c r="P220" s="738">
        <v>0.13</v>
      </c>
      <c r="Q220" s="737">
        <f t="shared" si="11"/>
        <v>0.72428396075612522</v>
      </c>
      <c r="R220" s="714" t="s">
        <v>499</v>
      </c>
      <c r="S220" s="721" t="s">
        <v>1585</v>
      </c>
      <c r="T220" s="714" t="s">
        <v>1694</v>
      </c>
      <c r="U220" s="714">
        <v>46.9</v>
      </c>
      <c r="V220" s="714">
        <v>6200</v>
      </c>
    </row>
    <row r="221" spans="1:22">
      <c r="A221" s="714" t="s">
        <v>607</v>
      </c>
      <c r="B221" s="714">
        <v>2010</v>
      </c>
      <c r="C221" s="714" t="s">
        <v>1689</v>
      </c>
      <c r="F221" s="714" t="s">
        <v>705</v>
      </c>
      <c r="G221" s="716" t="s">
        <v>1672</v>
      </c>
      <c r="H221" s="716" t="s">
        <v>1584</v>
      </c>
      <c r="I221" s="716" t="s">
        <v>402</v>
      </c>
      <c r="J221" s="717">
        <v>1</v>
      </c>
      <c r="K221" s="736">
        <v>20.420000000000002</v>
      </c>
      <c r="L221" s="736">
        <v>8.92</v>
      </c>
      <c r="M221" s="740">
        <v>101.5</v>
      </c>
      <c r="N221" s="719">
        <f t="shared" si="9"/>
        <v>2.289237668161435</v>
      </c>
      <c r="O221" s="737">
        <f t="shared" si="10"/>
        <v>2.2554065696171777</v>
      </c>
      <c r="P221" s="738">
        <v>0.13</v>
      </c>
      <c r="Q221" s="737">
        <f t="shared" si="11"/>
        <v>1.9959350173603345</v>
      </c>
      <c r="R221" s="714" t="s">
        <v>499</v>
      </c>
      <c r="S221" s="721" t="s">
        <v>1585</v>
      </c>
      <c r="T221" s="714" t="s">
        <v>1694</v>
      </c>
      <c r="U221" s="714">
        <v>46.9</v>
      </c>
      <c r="V221" s="714">
        <v>6200</v>
      </c>
    </row>
    <row r="222" spans="1:22">
      <c r="A222" s="714" t="s">
        <v>607</v>
      </c>
      <c r="B222" s="714">
        <v>2010</v>
      </c>
      <c r="C222" s="714" t="s">
        <v>1689</v>
      </c>
      <c r="F222" s="714" t="s">
        <v>705</v>
      </c>
      <c r="G222" s="716" t="s">
        <v>1672</v>
      </c>
      <c r="H222" s="716" t="s">
        <v>1584</v>
      </c>
      <c r="I222" s="716" t="s">
        <v>1484</v>
      </c>
      <c r="J222" s="717">
        <v>1</v>
      </c>
      <c r="K222" s="736">
        <v>3.15</v>
      </c>
      <c r="L222" s="736">
        <v>8.92</v>
      </c>
      <c r="M222" s="740">
        <v>101.5</v>
      </c>
      <c r="N222" s="719">
        <f t="shared" si="9"/>
        <v>0.35313901345291482</v>
      </c>
      <c r="O222" s="737">
        <f t="shared" si="10"/>
        <v>0.34792021029843828</v>
      </c>
      <c r="P222" s="738">
        <v>0.13</v>
      </c>
      <c r="Q222" s="737">
        <f t="shared" si="11"/>
        <v>0.30789399141454721</v>
      </c>
      <c r="R222" s="714" t="s">
        <v>499</v>
      </c>
      <c r="S222" s="721" t="s">
        <v>1585</v>
      </c>
      <c r="T222" s="714" t="s">
        <v>1695</v>
      </c>
      <c r="U222" s="714">
        <v>46.9</v>
      </c>
      <c r="V222" s="714">
        <v>6200</v>
      </c>
    </row>
    <row r="223" spans="1:22">
      <c r="A223" s="714" t="s">
        <v>607</v>
      </c>
      <c r="B223" s="714">
        <v>2010</v>
      </c>
      <c r="C223" s="714" t="s">
        <v>1689</v>
      </c>
      <c r="F223" s="714" t="s">
        <v>705</v>
      </c>
      <c r="G223" s="716" t="s">
        <v>1672</v>
      </c>
      <c r="H223" s="716" t="s">
        <v>1584</v>
      </c>
      <c r="I223" s="716" t="s">
        <v>402</v>
      </c>
      <c r="J223" s="717">
        <v>1</v>
      </c>
      <c r="K223" s="736">
        <v>23.5</v>
      </c>
      <c r="L223" s="736">
        <v>8.92</v>
      </c>
      <c r="M223" s="740">
        <v>101.5</v>
      </c>
      <c r="N223" s="719">
        <f t="shared" si="9"/>
        <v>2.6345291479820627</v>
      </c>
      <c r="O223" s="737">
        <f t="shared" si="10"/>
        <v>2.5955952196867615</v>
      </c>
      <c r="P223" s="738">
        <v>0.13</v>
      </c>
      <c r="Q223" s="737">
        <f t="shared" si="11"/>
        <v>2.2969869200767805</v>
      </c>
      <c r="R223" s="714" t="s">
        <v>499</v>
      </c>
      <c r="S223" s="721" t="s">
        <v>1585</v>
      </c>
      <c r="T223" s="714" t="s">
        <v>1695</v>
      </c>
      <c r="U223" s="714">
        <v>46.9</v>
      </c>
      <c r="V223" s="714">
        <v>6200</v>
      </c>
    </row>
    <row r="224" spans="1:22">
      <c r="A224" s="714" t="s">
        <v>607</v>
      </c>
      <c r="B224" s="714">
        <v>2007</v>
      </c>
      <c r="C224" s="714" t="s">
        <v>1743</v>
      </c>
      <c r="D224" s="715" t="s">
        <v>606</v>
      </c>
      <c r="E224" s="715" t="s">
        <v>303</v>
      </c>
      <c r="F224" s="714" t="s">
        <v>705</v>
      </c>
      <c r="G224" s="716" t="s">
        <v>1672</v>
      </c>
      <c r="H224" s="716" t="s">
        <v>1584</v>
      </c>
      <c r="I224" s="716" t="s">
        <v>402</v>
      </c>
      <c r="J224" s="717">
        <v>1</v>
      </c>
      <c r="K224" s="736">
        <v>23.85</v>
      </c>
      <c r="L224" s="736">
        <v>1</v>
      </c>
      <c r="M224" s="736">
        <v>93.2</v>
      </c>
      <c r="N224" s="719">
        <f t="shared" si="9"/>
        <v>23.85</v>
      </c>
      <c r="O224" s="737">
        <f t="shared" si="10"/>
        <v>25.590128755364805</v>
      </c>
      <c r="P224" s="738">
        <v>0.13</v>
      </c>
      <c r="Q224" s="737">
        <f t="shared" si="11"/>
        <v>22.646131641915758</v>
      </c>
      <c r="R224" s="714" t="s">
        <v>499</v>
      </c>
      <c r="U224" s="714">
        <v>46.9</v>
      </c>
      <c r="V224" s="714">
        <v>6151</v>
      </c>
    </row>
    <row r="225" spans="1:22">
      <c r="A225" s="714" t="s">
        <v>607</v>
      </c>
      <c r="B225" s="714">
        <v>2008</v>
      </c>
      <c r="C225" s="714" t="s">
        <v>1743</v>
      </c>
      <c r="D225" s="715" t="s">
        <v>606</v>
      </c>
      <c r="E225" s="715" t="s">
        <v>303</v>
      </c>
      <c r="F225" s="714" t="s">
        <v>705</v>
      </c>
      <c r="G225" s="716" t="s">
        <v>1672</v>
      </c>
      <c r="H225" s="716" t="s">
        <v>1584</v>
      </c>
      <c r="I225" s="716" t="s">
        <v>402</v>
      </c>
      <c r="J225" s="717">
        <v>1</v>
      </c>
      <c r="K225" s="736">
        <v>23.76</v>
      </c>
      <c r="L225" s="736">
        <v>1</v>
      </c>
      <c r="M225" s="736">
        <v>100</v>
      </c>
      <c r="N225" s="719">
        <f t="shared" si="9"/>
        <v>23.76</v>
      </c>
      <c r="O225" s="737">
        <f t="shared" si="10"/>
        <v>23.76</v>
      </c>
      <c r="P225" s="738">
        <v>0.13</v>
      </c>
      <c r="Q225" s="737">
        <f t="shared" si="11"/>
        <v>21.026548672566374</v>
      </c>
      <c r="R225" s="714" t="s">
        <v>499</v>
      </c>
      <c r="U225" s="714">
        <v>46.9</v>
      </c>
      <c r="V225" s="714">
        <v>6280</v>
      </c>
    </row>
    <row r="226" spans="1:22">
      <c r="A226" s="714" t="s">
        <v>607</v>
      </c>
      <c r="B226" s="714">
        <v>2007</v>
      </c>
      <c r="C226" s="714" t="s">
        <v>1743</v>
      </c>
      <c r="F226" s="714" t="s">
        <v>705</v>
      </c>
      <c r="G226" s="716" t="s">
        <v>1672</v>
      </c>
      <c r="H226" s="716" t="s">
        <v>1584</v>
      </c>
      <c r="I226" s="716" t="s">
        <v>1484</v>
      </c>
      <c r="J226" s="717">
        <v>1</v>
      </c>
      <c r="K226" s="736">
        <v>9.85</v>
      </c>
      <c r="L226" s="736">
        <v>1</v>
      </c>
      <c r="M226" s="736">
        <v>93.2</v>
      </c>
      <c r="N226" s="719">
        <f t="shared" si="9"/>
        <v>9.85</v>
      </c>
      <c r="O226" s="737">
        <f t="shared" si="10"/>
        <v>10.568669527896995</v>
      </c>
      <c r="P226" s="738">
        <v>0.13</v>
      </c>
      <c r="Q226" s="737">
        <f t="shared" si="11"/>
        <v>9.3528048919442437</v>
      </c>
      <c r="R226" s="714" t="s">
        <v>499</v>
      </c>
      <c r="U226" s="714">
        <v>46.9</v>
      </c>
      <c r="V226" s="714">
        <v>6151</v>
      </c>
    </row>
    <row r="227" spans="1:22">
      <c r="A227" s="714" t="s">
        <v>607</v>
      </c>
      <c r="B227" s="714">
        <v>2008</v>
      </c>
      <c r="C227" s="714" t="s">
        <v>1743</v>
      </c>
      <c r="F227" s="714" t="s">
        <v>705</v>
      </c>
      <c r="G227" s="716" t="s">
        <v>1672</v>
      </c>
      <c r="H227" s="716" t="s">
        <v>1584</v>
      </c>
      <c r="I227" s="716" t="s">
        <v>1484</v>
      </c>
      <c r="J227" s="717">
        <v>1</v>
      </c>
      <c r="K227" s="736">
        <v>4.8099999999999996</v>
      </c>
      <c r="L227" s="736">
        <v>1</v>
      </c>
      <c r="M227" s="736">
        <v>100</v>
      </c>
      <c r="N227" s="719">
        <f t="shared" si="9"/>
        <v>4.8099999999999996</v>
      </c>
      <c r="O227" s="737">
        <f t="shared" si="10"/>
        <v>4.8099999999999996</v>
      </c>
      <c r="P227" s="738">
        <v>0.13</v>
      </c>
      <c r="Q227" s="737">
        <f t="shared" si="11"/>
        <v>4.2566371681415927</v>
      </c>
      <c r="R227" s="714" t="s">
        <v>499</v>
      </c>
      <c r="U227" s="714">
        <v>46.9</v>
      </c>
      <c r="V227" s="714">
        <v>6280</v>
      </c>
    </row>
    <row r="228" spans="1:22">
      <c r="A228" s="721" t="s">
        <v>557</v>
      </c>
      <c r="B228" s="714">
        <v>2007</v>
      </c>
      <c r="C228" s="714" t="s">
        <v>1743</v>
      </c>
      <c r="D228" s="715" t="s">
        <v>556</v>
      </c>
      <c r="E228" s="715" t="s">
        <v>559</v>
      </c>
      <c r="F228" s="714" t="s">
        <v>705</v>
      </c>
      <c r="G228" s="716" t="s">
        <v>1672</v>
      </c>
      <c r="H228" s="716" t="s">
        <v>1598</v>
      </c>
      <c r="I228" s="716" t="s">
        <v>402</v>
      </c>
      <c r="J228" s="717">
        <v>1</v>
      </c>
      <c r="K228" s="736">
        <v>0.38</v>
      </c>
      <c r="L228" s="736">
        <v>1</v>
      </c>
      <c r="M228" s="736">
        <v>93.2</v>
      </c>
      <c r="N228" s="719">
        <f t="shared" si="9"/>
        <v>0.38</v>
      </c>
      <c r="O228" s="737">
        <f t="shared" si="10"/>
        <v>0.40772532188841204</v>
      </c>
      <c r="P228" s="738">
        <v>0.13</v>
      </c>
      <c r="Q228" s="737">
        <f t="shared" si="11"/>
        <v>0.3608188689277983</v>
      </c>
      <c r="R228" s="714" t="s">
        <v>499</v>
      </c>
      <c r="S228" s="714" t="s">
        <v>1751</v>
      </c>
      <c r="U228" s="714">
        <v>46.9</v>
      </c>
      <c r="V228" s="714">
        <v>6151</v>
      </c>
    </row>
    <row r="229" spans="1:22">
      <c r="A229" s="721" t="s">
        <v>557</v>
      </c>
      <c r="B229" s="714">
        <v>2008</v>
      </c>
      <c r="C229" s="714" t="s">
        <v>1743</v>
      </c>
      <c r="D229" s="715" t="s">
        <v>556</v>
      </c>
      <c r="E229" s="715" t="s">
        <v>559</v>
      </c>
      <c r="F229" s="714" t="s">
        <v>705</v>
      </c>
      <c r="G229" s="716" t="s">
        <v>1672</v>
      </c>
      <c r="H229" s="716" t="s">
        <v>1598</v>
      </c>
      <c r="I229" s="716" t="s">
        <v>402</v>
      </c>
      <c r="J229" s="717">
        <v>1</v>
      </c>
      <c r="K229" s="736">
        <v>0.4</v>
      </c>
      <c r="L229" s="736">
        <v>1</v>
      </c>
      <c r="M229" s="736">
        <v>100</v>
      </c>
      <c r="N229" s="719">
        <f t="shared" si="9"/>
        <v>0.4</v>
      </c>
      <c r="O229" s="737">
        <f t="shared" si="10"/>
        <v>0.4</v>
      </c>
      <c r="P229" s="738">
        <v>0.13</v>
      </c>
      <c r="Q229" s="737">
        <f t="shared" si="11"/>
        <v>0.3539823008849558</v>
      </c>
      <c r="R229" s="714" t="s">
        <v>499</v>
      </c>
      <c r="S229" s="714" t="s">
        <v>1751</v>
      </c>
      <c r="U229" s="714">
        <v>46.9</v>
      </c>
      <c r="V229" s="714">
        <v>6280</v>
      </c>
    </row>
    <row r="230" spans="1:22">
      <c r="A230" s="721" t="s">
        <v>557</v>
      </c>
      <c r="B230" s="714">
        <v>2007</v>
      </c>
      <c r="C230" s="714" t="s">
        <v>1743</v>
      </c>
      <c r="F230" s="714" t="s">
        <v>705</v>
      </c>
      <c r="G230" s="716" t="s">
        <v>1672</v>
      </c>
      <c r="H230" s="716" t="s">
        <v>1598</v>
      </c>
      <c r="I230" s="716" t="s">
        <v>1484</v>
      </c>
      <c r="J230" s="717">
        <v>1</v>
      </c>
      <c r="K230" s="736">
        <v>0.23</v>
      </c>
      <c r="L230" s="736">
        <v>1</v>
      </c>
      <c r="M230" s="736">
        <v>93.2</v>
      </c>
      <c r="N230" s="719">
        <f t="shared" si="9"/>
        <v>0.23</v>
      </c>
      <c r="O230" s="737">
        <f t="shared" si="10"/>
        <v>0.24678111587982834</v>
      </c>
      <c r="P230" s="738">
        <v>0.13</v>
      </c>
      <c r="Q230" s="737">
        <f t="shared" si="11"/>
        <v>0.21839036803524634</v>
      </c>
      <c r="R230" s="714" t="s">
        <v>499</v>
      </c>
      <c r="S230" s="714" t="s">
        <v>1751</v>
      </c>
      <c r="U230" s="714">
        <v>46.9</v>
      </c>
      <c r="V230" s="714">
        <v>6151</v>
      </c>
    </row>
    <row r="231" spans="1:22">
      <c r="A231" s="721" t="s">
        <v>557</v>
      </c>
      <c r="B231" s="714">
        <v>2008</v>
      </c>
      <c r="C231" s="714" t="s">
        <v>1743</v>
      </c>
      <c r="F231" s="714" t="s">
        <v>705</v>
      </c>
      <c r="G231" s="716" t="s">
        <v>1672</v>
      </c>
      <c r="H231" s="716" t="s">
        <v>1598</v>
      </c>
      <c r="I231" s="716" t="s">
        <v>1484</v>
      </c>
      <c r="J231" s="717">
        <v>1</v>
      </c>
      <c r="K231" s="736">
        <v>0.25</v>
      </c>
      <c r="L231" s="736">
        <v>1</v>
      </c>
      <c r="M231" s="736">
        <v>100</v>
      </c>
      <c r="N231" s="719">
        <f t="shared" si="9"/>
        <v>0.25</v>
      </c>
      <c r="O231" s="737">
        <f t="shared" si="10"/>
        <v>0.25</v>
      </c>
      <c r="P231" s="738">
        <v>0.13</v>
      </c>
      <c r="Q231" s="737">
        <f t="shared" si="11"/>
        <v>0.22123893805309736</v>
      </c>
      <c r="R231" s="714" t="s">
        <v>499</v>
      </c>
      <c r="S231" s="714" t="s">
        <v>1751</v>
      </c>
      <c r="U231" s="714">
        <v>46.9</v>
      </c>
      <c r="V231" s="714">
        <v>6280</v>
      </c>
    </row>
    <row r="232" spans="1:22">
      <c r="A232" s="714" t="s">
        <v>1711</v>
      </c>
      <c r="B232" s="714">
        <v>2010</v>
      </c>
      <c r="C232" s="714" t="s">
        <v>1689</v>
      </c>
      <c r="F232" s="714" t="s">
        <v>705</v>
      </c>
      <c r="G232" s="716" t="s">
        <v>1672</v>
      </c>
      <c r="H232" s="716" t="s">
        <v>1511</v>
      </c>
      <c r="I232" s="716" t="s">
        <v>1484</v>
      </c>
      <c r="J232" s="717">
        <v>1</v>
      </c>
      <c r="K232" s="736">
        <v>0.36</v>
      </c>
      <c r="L232" s="736">
        <v>8.92</v>
      </c>
      <c r="M232" s="740">
        <v>101.5</v>
      </c>
      <c r="N232" s="719">
        <f t="shared" si="9"/>
        <v>4.0358744394618833E-2</v>
      </c>
      <c r="O232" s="737">
        <f t="shared" si="10"/>
        <v>3.9762309748392941E-2</v>
      </c>
      <c r="P232" s="738">
        <v>0.13</v>
      </c>
      <c r="Q232" s="737">
        <f t="shared" si="11"/>
        <v>3.5187884733091104E-2</v>
      </c>
      <c r="R232" s="714" t="s">
        <v>499</v>
      </c>
      <c r="S232" s="721" t="s">
        <v>1514</v>
      </c>
      <c r="T232" s="714" t="s">
        <v>1690</v>
      </c>
      <c r="U232" s="714">
        <v>46.9</v>
      </c>
      <c r="V232" s="714">
        <v>6200</v>
      </c>
    </row>
    <row r="233" spans="1:22">
      <c r="A233" s="714" t="s">
        <v>563</v>
      </c>
      <c r="B233" s="714">
        <v>2010</v>
      </c>
      <c r="C233" s="714" t="s">
        <v>1689</v>
      </c>
      <c r="F233" s="714" t="s">
        <v>705</v>
      </c>
      <c r="G233" s="716" t="s">
        <v>1672</v>
      </c>
      <c r="H233" s="716" t="s">
        <v>1511</v>
      </c>
      <c r="I233" s="716" t="s">
        <v>1484</v>
      </c>
      <c r="J233" s="717">
        <v>1</v>
      </c>
      <c r="K233" s="736">
        <v>0.32</v>
      </c>
      <c r="L233" s="736">
        <v>8.92</v>
      </c>
      <c r="M233" s="740">
        <v>101.5</v>
      </c>
      <c r="N233" s="719">
        <f t="shared" si="9"/>
        <v>3.5874439461883408E-2</v>
      </c>
      <c r="O233" s="737">
        <f t="shared" si="10"/>
        <v>3.5344275331904831E-2</v>
      </c>
      <c r="P233" s="738">
        <v>0.13</v>
      </c>
      <c r="Q233" s="737">
        <f t="shared" si="11"/>
        <v>3.1278119762747643E-2</v>
      </c>
      <c r="R233" s="714" t="s">
        <v>499</v>
      </c>
      <c r="S233" s="721" t="s">
        <v>1514</v>
      </c>
      <c r="T233" s="714" t="s">
        <v>1694</v>
      </c>
      <c r="U233" s="714">
        <v>46.9</v>
      </c>
      <c r="V233" s="714">
        <v>6200</v>
      </c>
    </row>
    <row r="234" spans="1:22">
      <c r="A234" s="714" t="s">
        <v>563</v>
      </c>
      <c r="B234" s="714">
        <v>2007</v>
      </c>
      <c r="C234" s="714" t="s">
        <v>1743</v>
      </c>
      <c r="F234" s="714" t="s">
        <v>705</v>
      </c>
      <c r="G234" s="716" t="s">
        <v>1672</v>
      </c>
      <c r="H234" s="716" t="s">
        <v>1511</v>
      </c>
      <c r="I234" s="716" t="s">
        <v>1484</v>
      </c>
      <c r="J234" s="717">
        <v>1</v>
      </c>
      <c r="K234" s="736">
        <v>0.35</v>
      </c>
      <c r="L234" s="736">
        <v>1</v>
      </c>
      <c r="M234" s="736">
        <v>93.2</v>
      </c>
      <c r="N234" s="719">
        <f t="shared" si="9"/>
        <v>0.35</v>
      </c>
      <c r="O234" s="737">
        <f t="shared" si="10"/>
        <v>0.37553648068669521</v>
      </c>
      <c r="P234" s="738">
        <v>0.13</v>
      </c>
      <c r="Q234" s="737">
        <f t="shared" si="11"/>
        <v>0.33233316874928781</v>
      </c>
      <c r="R234" s="714" t="s">
        <v>499</v>
      </c>
      <c r="U234" s="714">
        <v>46.9</v>
      </c>
      <c r="V234" s="714">
        <v>6151</v>
      </c>
    </row>
    <row r="235" spans="1:22">
      <c r="A235" s="714" t="s">
        <v>563</v>
      </c>
      <c r="B235" s="714">
        <v>2008</v>
      </c>
      <c r="C235" s="714" t="s">
        <v>1743</v>
      </c>
      <c r="F235" s="714" t="s">
        <v>705</v>
      </c>
      <c r="G235" s="716" t="s">
        <v>1672</v>
      </c>
      <c r="H235" s="716" t="s">
        <v>1511</v>
      </c>
      <c r="I235" s="716" t="s">
        <v>1484</v>
      </c>
      <c r="J235" s="717">
        <v>1</v>
      </c>
      <c r="K235" s="736">
        <v>0.33</v>
      </c>
      <c r="L235" s="736">
        <v>1</v>
      </c>
      <c r="M235" s="736">
        <v>100</v>
      </c>
      <c r="N235" s="719">
        <f t="shared" si="9"/>
        <v>0.33</v>
      </c>
      <c r="O235" s="737">
        <f t="shared" si="10"/>
        <v>0.33</v>
      </c>
      <c r="P235" s="738">
        <v>0.13</v>
      </c>
      <c r="Q235" s="737">
        <f t="shared" si="11"/>
        <v>0.29203539823008856</v>
      </c>
      <c r="R235" s="714" t="s">
        <v>499</v>
      </c>
      <c r="U235" s="714">
        <v>46.9</v>
      </c>
      <c r="V235" s="714">
        <v>6280</v>
      </c>
    </row>
    <row r="236" spans="1:22">
      <c r="A236" s="721" t="s">
        <v>545</v>
      </c>
      <c r="B236" s="714">
        <v>2010</v>
      </c>
      <c r="C236" s="714" t="s">
        <v>1689</v>
      </c>
      <c r="F236" s="714" t="s">
        <v>705</v>
      </c>
      <c r="G236" s="716" t="s">
        <v>1672</v>
      </c>
      <c r="H236" s="716" t="s">
        <v>1608</v>
      </c>
      <c r="I236" s="716" t="s">
        <v>1484</v>
      </c>
      <c r="J236" s="717">
        <v>1</v>
      </c>
      <c r="K236" s="736">
        <v>0.19</v>
      </c>
      <c r="L236" s="736">
        <v>8.92</v>
      </c>
      <c r="M236" s="740">
        <v>101.5</v>
      </c>
      <c r="N236" s="719">
        <f t="shared" si="9"/>
        <v>2.1300448430493273E-2</v>
      </c>
      <c r="O236" s="737">
        <f t="shared" si="10"/>
        <v>2.0985663478318498E-2</v>
      </c>
      <c r="P236" s="738">
        <v>0.13</v>
      </c>
      <c r="Q236" s="737">
        <f t="shared" si="11"/>
        <v>1.8571383609131416E-2</v>
      </c>
      <c r="R236" s="714" t="s">
        <v>499</v>
      </c>
      <c r="T236" s="714" t="s">
        <v>1690</v>
      </c>
      <c r="U236" s="714">
        <v>46.9</v>
      </c>
      <c r="V236" s="714">
        <v>6200</v>
      </c>
    </row>
    <row r="237" spans="1:22">
      <c r="A237" s="721" t="s">
        <v>545</v>
      </c>
      <c r="B237" s="714">
        <v>2010</v>
      </c>
      <c r="C237" s="714" t="s">
        <v>1689</v>
      </c>
      <c r="F237" s="714" t="s">
        <v>705</v>
      </c>
      <c r="G237" s="716" t="s">
        <v>1672</v>
      </c>
      <c r="H237" s="716" t="s">
        <v>1608</v>
      </c>
      <c r="I237" s="716" t="s">
        <v>402</v>
      </c>
      <c r="J237" s="717">
        <v>1</v>
      </c>
      <c r="K237" s="736">
        <v>0.61</v>
      </c>
      <c r="L237" s="736">
        <v>8.92</v>
      </c>
      <c r="M237" s="740">
        <v>101.5</v>
      </c>
      <c r="N237" s="719">
        <f t="shared" si="9"/>
        <v>6.838565022421525E-2</v>
      </c>
      <c r="O237" s="737">
        <f t="shared" si="10"/>
        <v>6.7375024851443602E-2</v>
      </c>
      <c r="P237" s="738">
        <v>0.13</v>
      </c>
      <c r="Q237" s="737">
        <f t="shared" si="11"/>
        <v>5.9623915797737709E-2</v>
      </c>
      <c r="R237" s="714" t="s">
        <v>499</v>
      </c>
      <c r="T237" s="714" t="s">
        <v>1690</v>
      </c>
      <c r="U237" s="714">
        <v>46.9</v>
      </c>
      <c r="V237" s="714">
        <v>6200</v>
      </c>
    </row>
    <row r="238" spans="1:22">
      <c r="A238" s="721" t="s">
        <v>545</v>
      </c>
      <c r="B238" s="714">
        <v>2010</v>
      </c>
      <c r="C238" s="714" t="s">
        <v>1689</v>
      </c>
      <c r="F238" s="714" t="s">
        <v>705</v>
      </c>
      <c r="G238" s="716" t="s">
        <v>1672</v>
      </c>
      <c r="H238" s="716" t="s">
        <v>1608</v>
      </c>
      <c r="I238" s="716" t="s">
        <v>1484</v>
      </c>
      <c r="J238" s="717">
        <v>1</v>
      </c>
      <c r="K238" s="736">
        <v>0.24</v>
      </c>
      <c r="L238" s="736">
        <v>8.92</v>
      </c>
      <c r="M238" s="740">
        <v>101.5</v>
      </c>
      <c r="N238" s="719">
        <f t="shared" si="9"/>
        <v>2.6905829596412554E-2</v>
      </c>
      <c r="O238" s="737">
        <f t="shared" si="10"/>
        <v>2.6508206498928624E-2</v>
      </c>
      <c r="P238" s="738">
        <v>0.13</v>
      </c>
      <c r="Q238" s="737">
        <f t="shared" si="11"/>
        <v>2.345858982206073E-2</v>
      </c>
      <c r="R238" s="714" t="s">
        <v>499</v>
      </c>
      <c r="T238" s="714" t="s">
        <v>1694</v>
      </c>
      <c r="U238" s="714">
        <v>46.9</v>
      </c>
      <c r="V238" s="714">
        <v>6200</v>
      </c>
    </row>
    <row r="239" spans="1:22">
      <c r="A239" s="721" t="s">
        <v>545</v>
      </c>
      <c r="B239" s="714">
        <v>2010</v>
      </c>
      <c r="C239" s="714" t="s">
        <v>1689</v>
      </c>
      <c r="F239" s="714" t="s">
        <v>705</v>
      </c>
      <c r="G239" s="716" t="s">
        <v>1672</v>
      </c>
      <c r="H239" s="716" t="s">
        <v>1608</v>
      </c>
      <c r="I239" s="716" t="s">
        <v>402</v>
      </c>
      <c r="J239" s="717">
        <v>1</v>
      </c>
      <c r="K239" s="736">
        <v>0.54</v>
      </c>
      <c r="L239" s="736">
        <v>8.92</v>
      </c>
      <c r="M239" s="740">
        <v>101.5</v>
      </c>
      <c r="N239" s="719">
        <f t="shared" si="9"/>
        <v>6.0538116591928252E-2</v>
      </c>
      <c r="O239" s="737">
        <f t="shared" si="10"/>
        <v>5.9643464622589418E-2</v>
      </c>
      <c r="P239" s="738">
        <v>0.13</v>
      </c>
      <c r="Q239" s="737">
        <f t="shared" si="11"/>
        <v>5.2781827099636656E-2</v>
      </c>
      <c r="R239" s="714" t="s">
        <v>499</v>
      </c>
      <c r="T239" s="714" t="s">
        <v>1694</v>
      </c>
      <c r="U239" s="714">
        <v>46.9</v>
      </c>
      <c r="V239" s="714">
        <v>6200</v>
      </c>
    </row>
    <row r="240" spans="1:22">
      <c r="A240" s="721" t="s">
        <v>545</v>
      </c>
      <c r="B240" s="714">
        <v>2007</v>
      </c>
      <c r="C240" s="714" t="s">
        <v>1743</v>
      </c>
      <c r="D240" s="715" t="s">
        <v>544</v>
      </c>
      <c r="E240" s="715" t="s">
        <v>547</v>
      </c>
      <c r="F240" s="714" t="s">
        <v>705</v>
      </c>
      <c r="G240" s="716" t="s">
        <v>1672</v>
      </c>
      <c r="H240" s="716" t="s">
        <v>1608</v>
      </c>
      <c r="I240" s="716" t="s">
        <v>402</v>
      </c>
      <c r="J240" s="717">
        <v>1</v>
      </c>
      <c r="K240" s="736">
        <v>0.62</v>
      </c>
      <c r="L240" s="736">
        <v>1</v>
      </c>
      <c r="M240" s="736">
        <v>93.2</v>
      </c>
      <c r="N240" s="719">
        <f t="shared" si="9"/>
        <v>0.62</v>
      </c>
      <c r="O240" s="737">
        <f t="shared" si="10"/>
        <v>0.66523605150214593</v>
      </c>
      <c r="P240" s="738">
        <v>0.13</v>
      </c>
      <c r="Q240" s="737">
        <f t="shared" si="11"/>
        <v>0.58870447035588136</v>
      </c>
      <c r="R240" s="714" t="s">
        <v>499</v>
      </c>
      <c r="U240" s="714">
        <v>46.9</v>
      </c>
      <c r="V240" s="714">
        <v>6151</v>
      </c>
    </row>
    <row r="241" spans="1:22">
      <c r="A241" s="721" t="s">
        <v>545</v>
      </c>
      <c r="B241" s="714">
        <v>2008</v>
      </c>
      <c r="C241" s="714" t="s">
        <v>1743</v>
      </c>
      <c r="D241" s="715" t="s">
        <v>544</v>
      </c>
      <c r="E241" s="715" t="s">
        <v>547</v>
      </c>
      <c r="F241" s="714" t="s">
        <v>705</v>
      </c>
      <c r="G241" s="716" t="s">
        <v>1672</v>
      </c>
      <c r="H241" s="716" t="s">
        <v>1608</v>
      </c>
      <c r="I241" s="716" t="s">
        <v>402</v>
      </c>
      <c r="J241" s="717">
        <v>1</v>
      </c>
      <c r="K241" s="736">
        <v>0.63</v>
      </c>
      <c r="L241" s="736">
        <v>1</v>
      </c>
      <c r="M241" s="736">
        <v>100</v>
      </c>
      <c r="N241" s="719">
        <f t="shared" si="9"/>
        <v>0.63</v>
      </c>
      <c r="O241" s="737">
        <f t="shared" si="10"/>
        <v>0.63</v>
      </c>
      <c r="P241" s="738">
        <v>0.13</v>
      </c>
      <c r="Q241" s="737">
        <f t="shared" si="11"/>
        <v>0.5575221238938054</v>
      </c>
      <c r="R241" s="714" t="s">
        <v>499</v>
      </c>
      <c r="U241" s="714">
        <v>46.9</v>
      </c>
      <c r="V241" s="714">
        <v>6280</v>
      </c>
    </row>
    <row r="242" spans="1:22">
      <c r="A242" s="721" t="s">
        <v>545</v>
      </c>
      <c r="B242" s="714">
        <v>2007</v>
      </c>
      <c r="C242" s="714" t="s">
        <v>1743</v>
      </c>
      <c r="F242" s="714" t="s">
        <v>705</v>
      </c>
      <c r="G242" s="716" t="s">
        <v>1672</v>
      </c>
      <c r="H242" s="716" t="s">
        <v>1608</v>
      </c>
      <c r="I242" s="716" t="s">
        <v>1484</v>
      </c>
      <c r="J242" s="717">
        <v>1</v>
      </c>
      <c r="K242" s="736">
        <v>0.26</v>
      </c>
      <c r="L242" s="736">
        <v>1</v>
      </c>
      <c r="M242" s="736">
        <v>93.2</v>
      </c>
      <c r="N242" s="719">
        <f t="shared" si="9"/>
        <v>0.26</v>
      </c>
      <c r="O242" s="737">
        <f t="shared" si="10"/>
        <v>0.27896995708154504</v>
      </c>
      <c r="P242" s="738">
        <v>0.13</v>
      </c>
      <c r="Q242" s="737">
        <f t="shared" si="11"/>
        <v>0.24687606821375668</v>
      </c>
      <c r="R242" s="714" t="s">
        <v>499</v>
      </c>
      <c r="U242" s="714">
        <v>46.9</v>
      </c>
      <c r="V242" s="714">
        <v>6151</v>
      </c>
    </row>
    <row r="243" spans="1:22">
      <c r="A243" s="721" t="s">
        <v>545</v>
      </c>
      <c r="B243" s="714">
        <v>2008</v>
      </c>
      <c r="C243" s="714" t="s">
        <v>1743</v>
      </c>
      <c r="F243" s="714" t="s">
        <v>705</v>
      </c>
      <c r="G243" s="716" t="s">
        <v>1672</v>
      </c>
      <c r="H243" s="716" t="s">
        <v>1608</v>
      </c>
      <c r="I243" s="716" t="s">
        <v>1484</v>
      </c>
      <c r="J243" s="717">
        <v>1</v>
      </c>
      <c r="K243" s="736">
        <v>0.18</v>
      </c>
      <c r="L243" s="736">
        <v>1</v>
      </c>
      <c r="M243" s="736">
        <v>100</v>
      </c>
      <c r="N243" s="719">
        <f t="shared" si="9"/>
        <v>0.18</v>
      </c>
      <c r="O243" s="737">
        <f t="shared" si="10"/>
        <v>0.18</v>
      </c>
      <c r="P243" s="738">
        <v>0.13</v>
      </c>
      <c r="Q243" s="737">
        <f t="shared" si="11"/>
        <v>0.15929203539823009</v>
      </c>
      <c r="R243" s="714" t="s">
        <v>499</v>
      </c>
      <c r="U243" s="714">
        <v>46.9</v>
      </c>
      <c r="V243" s="714">
        <v>6280</v>
      </c>
    </row>
    <row r="244" spans="1:22">
      <c r="A244" s="714" t="s">
        <v>680</v>
      </c>
      <c r="B244" s="714">
        <v>2010</v>
      </c>
      <c r="C244" s="714" t="s">
        <v>1689</v>
      </c>
      <c r="F244" s="714" t="s">
        <v>705</v>
      </c>
      <c r="G244" s="716" t="s">
        <v>1716</v>
      </c>
      <c r="H244" s="716" t="s">
        <v>1735</v>
      </c>
      <c r="I244" s="716" t="s">
        <v>1484</v>
      </c>
      <c r="J244" s="717">
        <v>1</v>
      </c>
      <c r="K244" s="736">
        <v>10.8</v>
      </c>
      <c r="L244" s="736">
        <v>8.92</v>
      </c>
      <c r="M244" s="740">
        <v>101.5</v>
      </c>
      <c r="N244" s="719">
        <f t="shared" si="9"/>
        <v>1.2107623318385652</v>
      </c>
      <c r="O244" s="737">
        <f t="shared" si="10"/>
        <v>1.1928692924517883</v>
      </c>
      <c r="P244" s="738">
        <v>0.13</v>
      </c>
      <c r="Q244" s="737">
        <f t="shared" si="11"/>
        <v>1.0556365419927332</v>
      </c>
      <c r="R244" s="714" t="s">
        <v>499</v>
      </c>
      <c r="T244" s="714" t="s">
        <v>1690</v>
      </c>
      <c r="U244" s="714">
        <v>46.9</v>
      </c>
      <c r="V244" s="714">
        <v>6200</v>
      </c>
    </row>
    <row r="245" spans="1:22">
      <c r="A245" s="714" t="s">
        <v>680</v>
      </c>
      <c r="B245" s="714">
        <v>2010</v>
      </c>
      <c r="C245" s="714" t="s">
        <v>1689</v>
      </c>
      <c r="F245" s="714" t="s">
        <v>705</v>
      </c>
      <c r="G245" s="716" t="s">
        <v>1718</v>
      </c>
      <c r="H245" s="716" t="s">
        <v>1735</v>
      </c>
      <c r="I245" s="716" t="s">
        <v>402</v>
      </c>
      <c r="J245" s="717">
        <v>1</v>
      </c>
      <c r="K245" s="736">
        <v>25.46</v>
      </c>
      <c r="L245" s="736">
        <v>8.92</v>
      </c>
      <c r="M245" s="740">
        <v>101.5</v>
      </c>
      <c r="N245" s="719">
        <f t="shared" si="9"/>
        <v>2.8542600896860986</v>
      </c>
      <c r="O245" s="737">
        <f t="shared" si="10"/>
        <v>2.812078906094678</v>
      </c>
      <c r="P245" s="738">
        <v>0.13</v>
      </c>
      <c r="Q245" s="737">
        <f t="shared" si="11"/>
        <v>2.4885654036236091</v>
      </c>
      <c r="R245" s="714" t="s">
        <v>499</v>
      </c>
      <c r="T245" s="714" t="s">
        <v>1690</v>
      </c>
      <c r="U245" s="714">
        <v>46.9</v>
      </c>
      <c r="V245" s="714">
        <v>6200</v>
      </c>
    </row>
    <row r="246" spans="1:22">
      <c r="A246" s="714" t="s">
        <v>680</v>
      </c>
      <c r="B246" s="714">
        <v>2010</v>
      </c>
      <c r="C246" s="714" t="s">
        <v>1689</v>
      </c>
      <c r="F246" s="714" t="s">
        <v>705</v>
      </c>
      <c r="G246" s="716" t="s">
        <v>1672</v>
      </c>
      <c r="H246" s="714" t="s">
        <v>1546</v>
      </c>
      <c r="I246" s="716" t="s">
        <v>1484</v>
      </c>
      <c r="J246" s="717">
        <v>1</v>
      </c>
      <c r="K246" s="736">
        <v>0.55000000000000004</v>
      </c>
      <c r="L246" s="736">
        <v>8.92</v>
      </c>
      <c r="M246" s="740">
        <v>101.5</v>
      </c>
      <c r="N246" s="719">
        <f t="shared" si="9"/>
        <v>6.1659192825112112E-2</v>
      </c>
      <c r="O246" s="737">
        <f t="shared" si="10"/>
        <v>6.0747973226711445E-2</v>
      </c>
      <c r="P246" s="738">
        <v>0.13</v>
      </c>
      <c r="Q246" s="737">
        <f t="shared" si="11"/>
        <v>5.375926834222252E-2</v>
      </c>
      <c r="R246" s="714" t="s">
        <v>499</v>
      </c>
      <c r="T246" s="714" t="s">
        <v>1690</v>
      </c>
      <c r="U246" s="714">
        <v>46.9</v>
      </c>
      <c r="V246" s="714">
        <v>6200</v>
      </c>
    </row>
    <row r="247" spans="1:22">
      <c r="A247" s="714" t="s">
        <v>680</v>
      </c>
      <c r="B247" s="714">
        <v>2010</v>
      </c>
      <c r="C247" s="714" t="s">
        <v>1689</v>
      </c>
      <c r="F247" s="714" t="s">
        <v>705</v>
      </c>
      <c r="G247" s="716" t="s">
        <v>1672</v>
      </c>
      <c r="H247" s="714" t="s">
        <v>1546</v>
      </c>
      <c r="I247" s="716" t="s">
        <v>402</v>
      </c>
      <c r="J247" s="717">
        <v>1</v>
      </c>
      <c r="K247" s="736">
        <v>2.42</v>
      </c>
      <c r="L247" s="736">
        <v>8.92</v>
      </c>
      <c r="M247" s="740">
        <v>101.5</v>
      </c>
      <c r="N247" s="719">
        <f t="shared" si="9"/>
        <v>0.27130044843049328</v>
      </c>
      <c r="O247" s="737">
        <f t="shared" si="10"/>
        <v>0.26729108219753028</v>
      </c>
      <c r="P247" s="738">
        <v>0.13</v>
      </c>
      <c r="Q247" s="737">
        <f t="shared" si="11"/>
        <v>0.23654078070577902</v>
      </c>
      <c r="R247" s="714" t="s">
        <v>499</v>
      </c>
      <c r="T247" s="714" t="s">
        <v>1690</v>
      </c>
      <c r="U247" s="714">
        <v>46.9</v>
      </c>
      <c r="V247" s="714">
        <v>6200</v>
      </c>
    </row>
    <row r="248" spans="1:22">
      <c r="A248" s="714" t="s">
        <v>680</v>
      </c>
      <c r="B248" s="714">
        <v>2010</v>
      </c>
      <c r="C248" s="714" t="s">
        <v>1689</v>
      </c>
      <c r="F248" s="714" t="s">
        <v>705</v>
      </c>
      <c r="G248" s="716" t="s">
        <v>1734</v>
      </c>
      <c r="H248" s="716" t="s">
        <v>1735</v>
      </c>
      <c r="I248" s="716" t="s">
        <v>1484</v>
      </c>
      <c r="J248" s="717">
        <v>1</v>
      </c>
      <c r="K248" s="736">
        <v>7.6</v>
      </c>
      <c r="L248" s="736">
        <v>8.92</v>
      </c>
      <c r="M248" s="740">
        <v>101.5</v>
      </c>
      <c r="N248" s="719">
        <f t="shared" si="9"/>
        <v>0.85201793721973096</v>
      </c>
      <c r="O248" s="737">
        <f t="shared" si="10"/>
        <v>0.8394265391327399</v>
      </c>
      <c r="P248" s="738">
        <v>0.13</v>
      </c>
      <c r="Q248" s="737">
        <f t="shared" si="11"/>
        <v>0.74285534436525658</v>
      </c>
      <c r="R248" s="714" t="s">
        <v>499</v>
      </c>
      <c r="T248" s="714" t="s">
        <v>1694</v>
      </c>
      <c r="U248" s="714">
        <v>46.9</v>
      </c>
      <c r="V248" s="714">
        <v>6200</v>
      </c>
    </row>
    <row r="249" spans="1:22">
      <c r="A249" s="714" t="s">
        <v>680</v>
      </c>
      <c r="B249" s="714">
        <v>2010</v>
      </c>
      <c r="C249" s="714" t="s">
        <v>1689</v>
      </c>
      <c r="F249" s="714" t="s">
        <v>705</v>
      </c>
      <c r="G249" s="716" t="s">
        <v>1734</v>
      </c>
      <c r="H249" s="716" t="s">
        <v>1735</v>
      </c>
      <c r="I249" s="716" t="s">
        <v>402</v>
      </c>
      <c r="J249" s="717">
        <v>1</v>
      </c>
      <c r="K249" s="736">
        <v>26.31</v>
      </c>
      <c r="L249" s="736">
        <v>8.92</v>
      </c>
      <c r="M249" s="740">
        <v>101.5</v>
      </c>
      <c r="N249" s="719">
        <f t="shared" si="9"/>
        <v>2.9495515695067263</v>
      </c>
      <c r="O249" s="737">
        <f t="shared" si="10"/>
        <v>2.9059621374450506</v>
      </c>
      <c r="P249" s="738">
        <v>0.13</v>
      </c>
      <c r="Q249" s="737">
        <f t="shared" si="11"/>
        <v>2.5716479092434077</v>
      </c>
      <c r="R249" s="714" t="s">
        <v>499</v>
      </c>
      <c r="T249" s="714" t="s">
        <v>1694</v>
      </c>
      <c r="U249" s="714">
        <v>46.9</v>
      </c>
      <c r="V249" s="714">
        <v>6200</v>
      </c>
    </row>
    <row r="250" spans="1:22">
      <c r="A250" s="714" t="s">
        <v>680</v>
      </c>
      <c r="B250" s="714">
        <v>2010</v>
      </c>
      <c r="C250" s="714" t="s">
        <v>1689</v>
      </c>
      <c r="F250" s="714" t="s">
        <v>705</v>
      </c>
      <c r="G250" s="716" t="s">
        <v>1672</v>
      </c>
      <c r="H250" s="714" t="s">
        <v>1546</v>
      </c>
      <c r="I250" s="716" t="s">
        <v>1484</v>
      </c>
      <c r="J250" s="717">
        <v>1</v>
      </c>
      <c r="K250" s="736">
        <v>0.55000000000000004</v>
      </c>
      <c r="L250" s="736">
        <v>8.92</v>
      </c>
      <c r="M250" s="740">
        <v>101.5</v>
      </c>
      <c r="N250" s="719">
        <f t="shared" si="9"/>
        <v>6.1659192825112112E-2</v>
      </c>
      <c r="O250" s="737">
        <f t="shared" si="10"/>
        <v>6.0747973226711445E-2</v>
      </c>
      <c r="P250" s="738">
        <v>0.13</v>
      </c>
      <c r="Q250" s="737">
        <f t="shared" si="11"/>
        <v>5.375926834222252E-2</v>
      </c>
      <c r="R250" s="714" t="s">
        <v>499</v>
      </c>
      <c r="T250" s="714" t="s">
        <v>1694</v>
      </c>
      <c r="U250" s="714">
        <v>46.9</v>
      </c>
      <c r="V250" s="714">
        <v>6200</v>
      </c>
    </row>
    <row r="251" spans="1:22">
      <c r="A251" s="714" t="s">
        <v>680</v>
      </c>
      <c r="B251" s="714">
        <v>2010</v>
      </c>
      <c r="C251" s="714" t="s">
        <v>1689</v>
      </c>
      <c r="F251" s="714" t="s">
        <v>705</v>
      </c>
      <c r="G251" s="716" t="s">
        <v>1672</v>
      </c>
      <c r="H251" s="714" t="s">
        <v>1546</v>
      </c>
      <c r="I251" s="716" t="s">
        <v>402</v>
      </c>
      <c r="J251" s="717">
        <v>1</v>
      </c>
      <c r="K251" s="736">
        <v>3.11</v>
      </c>
      <c r="L251" s="736">
        <v>8.92</v>
      </c>
      <c r="M251" s="740">
        <v>101.5</v>
      </c>
      <c r="N251" s="719">
        <f t="shared" si="9"/>
        <v>0.34865470852017938</v>
      </c>
      <c r="O251" s="737">
        <f t="shared" si="10"/>
        <v>0.34350217588195009</v>
      </c>
      <c r="P251" s="738">
        <v>0.13</v>
      </c>
      <c r="Q251" s="737">
        <f t="shared" si="11"/>
        <v>0.30398422644420364</v>
      </c>
      <c r="R251" s="714" t="s">
        <v>499</v>
      </c>
      <c r="T251" s="714" t="s">
        <v>1694</v>
      </c>
      <c r="U251" s="714">
        <v>46.9</v>
      </c>
      <c r="V251" s="714">
        <v>6200</v>
      </c>
    </row>
    <row r="252" spans="1:22">
      <c r="A252" s="714" t="s">
        <v>680</v>
      </c>
      <c r="B252" s="714">
        <v>2007</v>
      </c>
      <c r="C252" s="714" t="s">
        <v>1743</v>
      </c>
      <c r="D252" s="715" t="s">
        <v>679</v>
      </c>
      <c r="E252" s="715" t="s">
        <v>682</v>
      </c>
      <c r="F252" s="714" t="s">
        <v>705</v>
      </c>
      <c r="G252" s="716" t="s">
        <v>1672</v>
      </c>
      <c r="H252" s="714" t="s">
        <v>1546</v>
      </c>
      <c r="I252" s="716" t="s">
        <v>402</v>
      </c>
      <c r="J252" s="717">
        <v>1</v>
      </c>
      <c r="K252" s="736">
        <v>2.0499999999999998</v>
      </c>
      <c r="L252" s="736">
        <v>1</v>
      </c>
      <c r="M252" s="736">
        <v>93.2</v>
      </c>
      <c r="N252" s="719">
        <f t="shared" si="9"/>
        <v>2.0499999999999998</v>
      </c>
      <c r="O252" s="737">
        <f t="shared" si="10"/>
        <v>2.1995708154506435</v>
      </c>
      <c r="P252" s="738">
        <v>0.13</v>
      </c>
      <c r="Q252" s="737">
        <f t="shared" si="11"/>
        <v>1.9465228455315431</v>
      </c>
      <c r="R252" s="714" t="s">
        <v>499</v>
      </c>
      <c r="U252" s="714">
        <v>46.9</v>
      </c>
      <c r="V252" s="714">
        <v>6151</v>
      </c>
    </row>
    <row r="253" spans="1:22">
      <c r="A253" s="714" t="s">
        <v>680</v>
      </c>
      <c r="B253" s="714">
        <v>2008</v>
      </c>
      <c r="C253" s="714" t="s">
        <v>1743</v>
      </c>
      <c r="D253" s="715" t="s">
        <v>679</v>
      </c>
      <c r="E253" s="715" t="s">
        <v>682</v>
      </c>
      <c r="F253" s="714" t="s">
        <v>705</v>
      </c>
      <c r="G253" s="716" t="s">
        <v>1672</v>
      </c>
      <c r="H253" s="714" t="s">
        <v>1546</v>
      </c>
      <c r="I253" s="716" t="s">
        <v>402</v>
      </c>
      <c r="J253" s="717">
        <v>1</v>
      </c>
      <c r="K253" s="736">
        <v>2.19</v>
      </c>
      <c r="L253" s="736">
        <v>1</v>
      </c>
      <c r="M253" s="736">
        <v>100</v>
      </c>
      <c r="N253" s="719">
        <f t="shared" si="9"/>
        <v>2.19</v>
      </c>
      <c r="O253" s="737">
        <f t="shared" si="10"/>
        <v>2.19</v>
      </c>
      <c r="P253" s="738">
        <v>0.13</v>
      </c>
      <c r="Q253" s="737">
        <f t="shared" si="11"/>
        <v>1.9380530973451329</v>
      </c>
      <c r="R253" s="714" t="s">
        <v>499</v>
      </c>
      <c r="U253" s="714">
        <v>46.9</v>
      </c>
      <c r="V253" s="714">
        <v>6280</v>
      </c>
    </row>
    <row r="254" spans="1:22">
      <c r="A254" s="714" t="s">
        <v>680</v>
      </c>
      <c r="B254" s="714">
        <v>2007</v>
      </c>
      <c r="C254" s="714" t="s">
        <v>1743</v>
      </c>
      <c r="F254" s="714" t="s">
        <v>705</v>
      </c>
      <c r="G254" s="716" t="s">
        <v>1672</v>
      </c>
      <c r="H254" s="714" t="s">
        <v>1546</v>
      </c>
      <c r="I254" s="716" t="s">
        <v>1484</v>
      </c>
      <c r="J254" s="717">
        <v>1</v>
      </c>
      <c r="K254" s="736">
        <v>0.79</v>
      </c>
      <c r="L254" s="736">
        <v>1</v>
      </c>
      <c r="M254" s="736">
        <v>93.2</v>
      </c>
      <c r="N254" s="719">
        <f t="shared" si="9"/>
        <v>0.79</v>
      </c>
      <c r="O254" s="737">
        <f t="shared" si="10"/>
        <v>0.84763948497854091</v>
      </c>
      <c r="P254" s="738">
        <v>0.13</v>
      </c>
      <c r="Q254" s="737">
        <f t="shared" si="11"/>
        <v>0.75012343803410708</v>
      </c>
      <c r="R254" s="714" t="s">
        <v>499</v>
      </c>
      <c r="U254" s="714">
        <v>46.9</v>
      </c>
      <c r="V254" s="714">
        <v>6151</v>
      </c>
    </row>
    <row r="255" spans="1:22">
      <c r="A255" s="714" t="s">
        <v>680</v>
      </c>
      <c r="B255" s="714">
        <v>2008</v>
      </c>
      <c r="C255" s="714" t="s">
        <v>1743</v>
      </c>
      <c r="F255" s="714" t="s">
        <v>705</v>
      </c>
      <c r="G255" s="716" t="s">
        <v>1672</v>
      </c>
      <c r="H255" s="714" t="s">
        <v>1546</v>
      </c>
      <c r="I255" s="716" t="s">
        <v>1484</v>
      </c>
      <c r="J255" s="717">
        <v>1</v>
      </c>
      <c r="K255" s="736">
        <v>0.56000000000000005</v>
      </c>
      <c r="L255" s="736">
        <v>1</v>
      </c>
      <c r="M255" s="736">
        <v>100</v>
      </c>
      <c r="N255" s="719">
        <f t="shared" si="9"/>
        <v>0.56000000000000005</v>
      </c>
      <c r="O255" s="737">
        <f t="shared" si="10"/>
        <v>0.56000000000000005</v>
      </c>
      <c r="P255" s="738">
        <v>0.13</v>
      </c>
      <c r="Q255" s="737">
        <f t="shared" si="11"/>
        <v>0.49557522123893816</v>
      </c>
      <c r="R255" s="714" t="s">
        <v>499</v>
      </c>
      <c r="U255" s="714">
        <v>46.9</v>
      </c>
      <c r="V255" s="714">
        <v>6280</v>
      </c>
    </row>
    <row r="256" spans="1:22">
      <c r="A256" s="714" t="s">
        <v>586</v>
      </c>
      <c r="B256" s="714">
        <v>2007</v>
      </c>
      <c r="C256" s="714" t="s">
        <v>1743</v>
      </c>
      <c r="D256" s="715" t="s">
        <v>585</v>
      </c>
      <c r="E256" s="715" t="s">
        <v>1236</v>
      </c>
      <c r="F256" s="714" t="s">
        <v>705</v>
      </c>
      <c r="G256" s="716" t="s">
        <v>1672</v>
      </c>
      <c r="H256" s="716" t="s">
        <v>1513</v>
      </c>
      <c r="I256" s="716" t="s">
        <v>402</v>
      </c>
      <c r="J256" s="717">
        <v>1</v>
      </c>
      <c r="K256" s="736">
        <v>1.84</v>
      </c>
      <c r="L256" s="736">
        <v>1</v>
      </c>
      <c r="M256" s="736">
        <v>93.2</v>
      </c>
      <c r="N256" s="719">
        <f t="shared" si="9"/>
        <v>1.84</v>
      </c>
      <c r="O256" s="737">
        <f t="shared" si="10"/>
        <v>1.9742489270386268</v>
      </c>
      <c r="P256" s="738">
        <v>0.13</v>
      </c>
      <c r="Q256" s="737">
        <f t="shared" si="11"/>
        <v>1.7471229442819707</v>
      </c>
      <c r="R256" s="714" t="s">
        <v>499</v>
      </c>
      <c r="U256" s="714">
        <v>46.9</v>
      </c>
      <c r="V256" s="714">
        <v>6151</v>
      </c>
    </row>
    <row r="257" spans="1:22">
      <c r="A257" s="714" t="s">
        <v>586</v>
      </c>
      <c r="B257" s="714">
        <v>2008</v>
      </c>
      <c r="C257" s="714" t="s">
        <v>1743</v>
      </c>
      <c r="D257" s="715" t="s">
        <v>585</v>
      </c>
      <c r="E257" s="715" t="s">
        <v>1236</v>
      </c>
      <c r="F257" s="714" t="s">
        <v>705</v>
      </c>
      <c r="G257" s="716" t="s">
        <v>1672</v>
      </c>
      <c r="H257" s="716" t="s">
        <v>1513</v>
      </c>
      <c r="I257" s="716" t="s">
        <v>402</v>
      </c>
      <c r="J257" s="717">
        <v>1</v>
      </c>
      <c r="K257" s="736">
        <v>1.9</v>
      </c>
      <c r="L257" s="736">
        <v>1</v>
      </c>
      <c r="M257" s="736">
        <v>100</v>
      </c>
      <c r="N257" s="719">
        <f t="shared" si="9"/>
        <v>1.9</v>
      </c>
      <c r="O257" s="737">
        <f t="shared" si="10"/>
        <v>1.9</v>
      </c>
      <c r="P257" s="738">
        <v>0.13</v>
      </c>
      <c r="Q257" s="737">
        <f t="shared" si="11"/>
        <v>1.68141592920354</v>
      </c>
      <c r="R257" s="714" t="s">
        <v>499</v>
      </c>
      <c r="U257" s="714">
        <v>46.9</v>
      </c>
      <c r="V257" s="714">
        <v>6280</v>
      </c>
    </row>
    <row r="258" spans="1:22">
      <c r="A258" s="714" t="s">
        <v>586</v>
      </c>
      <c r="B258" s="714">
        <v>2007</v>
      </c>
      <c r="C258" s="714" t="s">
        <v>1743</v>
      </c>
      <c r="F258" s="714" t="s">
        <v>705</v>
      </c>
      <c r="G258" s="716" t="s">
        <v>1672</v>
      </c>
      <c r="H258" s="716" t="s">
        <v>1513</v>
      </c>
      <c r="I258" s="716" t="s">
        <v>1484</v>
      </c>
      <c r="J258" s="717">
        <v>1</v>
      </c>
      <c r="K258" s="736">
        <v>0.86</v>
      </c>
      <c r="L258" s="736">
        <v>1</v>
      </c>
      <c r="M258" s="736">
        <v>93.2</v>
      </c>
      <c r="N258" s="719">
        <f t="shared" si="9"/>
        <v>0.86</v>
      </c>
      <c r="O258" s="737">
        <f t="shared" si="10"/>
        <v>0.92274678111587982</v>
      </c>
      <c r="P258" s="738">
        <v>0.13</v>
      </c>
      <c r="Q258" s="737">
        <f t="shared" si="11"/>
        <v>0.81659007178396448</v>
      </c>
      <c r="R258" s="714" t="s">
        <v>499</v>
      </c>
      <c r="U258" s="714">
        <v>46.9</v>
      </c>
      <c r="V258" s="714">
        <v>6151</v>
      </c>
    </row>
    <row r="259" spans="1:22">
      <c r="A259" s="714" t="s">
        <v>586</v>
      </c>
      <c r="B259" s="714">
        <v>2008</v>
      </c>
      <c r="C259" s="714" t="s">
        <v>1743</v>
      </c>
      <c r="F259" s="714" t="s">
        <v>705</v>
      </c>
      <c r="G259" s="716" t="s">
        <v>1672</v>
      </c>
      <c r="H259" s="716" t="s">
        <v>1513</v>
      </c>
      <c r="I259" s="716" t="s">
        <v>1484</v>
      </c>
      <c r="J259" s="717">
        <v>1</v>
      </c>
      <c r="K259" s="736">
        <v>0.61</v>
      </c>
      <c r="L259" s="736">
        <v>1</v>
      </c>
      <c r="M259" s="736">
        <v>100</v>
      </c>
      <c r="N259" s="719">
        <f t="shared" ref="N259:N322" si="12">+K259/L259</f>
        <v>0.61</v>
      </c>
      <c r="O259" s="737">
        <f t="shared" ref="O259:O322" si="13">+N259/J259/M259*100</f>
        <v>0.61</v>
      </c>
      <c r="P259" s="738">
        <v>0.13</v>
      </c>
      <c r="Q259" s="737">
        <f t="shared" si="11"/>
        <v>0.53982300884955758</v>
      </c>
      <c r="R259" s="714" t="s">
        <v>499</v>
      </c>
      <c r="U259" s="714">
        <v>46.9</v>
      </c>
      <c r="V259" s="714">
        <v>6280</v>
      </c>
    </row>
    <row r="260" spans="1:22">
      <c r="A260" s="721" t="s">
        <v>589</v>
      </c>
      <c r="B260" s="714">
        <v>2007</v>
      </c>
      <c r="C260" s="714" t="s">
        <v>1743</v>
      </c>
      <c r="F260" s="714" t="s">
        <v>705</v>
      </c>
      <c r="G260" s="716" t="s">
        <v>1672</v>
      </c>
      <c r="H260" s="716" t="s">
        <v>1588</v>
      </c>
      <c r="I260" s="716" t="s">
        <v>1484</v>
      </c>
      <c r="J260" s="717">
        <v>1</v>
      </c>
      <c r="K260" s="736">
        <v>1.01</v>
      </c>
      <c r="L260" s="736">
        <v>1</v>
      </c>
      <c r="M260" s="736">
        <v>93.2</v>
      </c>
      <c r="N260" s="719">
        <f t="shared" si="12"/>
        <v>1.01</v>
      </c>
      <c r="O260" s="737">
        <f t="shared" si="13"/>
        <v>1.0836909871244633</v>
      </c>
      <c r="P260" s="738">
        <v>0.13</v>
      </c>
      <c r="Q260" s="737">
        <f t="shared" ref="Q260:Q323" si="14">+O260/(1+P260)</f>
        <v>0.95901857267651636</v>
      </c>
      <c r="R260" s="714" t="s">
        <v>499</v>
      </c>
      <c r="U260" s="714">
        <v>46.9</v>
      </c>
      <c r="V260" s="714">
        <v>6151</v>
      </c>
    </row>
    <row r="261" spans="1:22">
      <c r="A261" s="721" t="s">
        <v>589</v>
      </c>
      <c r="B261" s="714">
        <v>2008</v>
      </c>
      <c r="C261" s="714" t="s">
        <v>1743</v>
      </c>
      <c r="F261" s="714" t="s">
        <v>705</v>
      </c>
      <c r="G261" s="716" t="s">
        <v>1672</v>
      </c>
      <c r="H261" s="716" t="s">
        <v>1588</v>
      </c>
      <c r="I261" s="716" t="s">
        <v>1484</v>
      </c>
      <c r="J261" s="717">
        <v>1</v>
      </c>
      <c r="K261" s="736">
        <v>0.93</v>
      </c>
      <c r="L261" s="736">
        <v>1</v>
      </c>
      <c r="M261" s="736">
        <v>100</v>
      </c>
      <c r="N261" s="719">
        <f t="shared" si="12"/>
        <v>0.93</v>
      </c>
      <c r="O261" s="737">
        <f t="shared" si="13"/>
        <v>0.93</v>
      </c>
      <c r="P261" s="738">
        <v>0.13</v>
      </c>
      <c r="Q261" s="737">
        <f t="shared" si="14"/>
        <v>0.82300884955752229</v>
      </c>
      <c r="R261" s="714" t="s">
        <v>499</v>
      </c>
      <c r="U261" s="714">
        <v>46.9</v>
      </c>
      <c r="V261" s="714">
        <v>6280</v>
      </c>
    </row>
    <row r="262" spans="1:22">
      <c r="A262" s="714" t="s">
        <v>551</v>
      </c>
      <c r="B262" s="714">
        <v>2007</v>
      </c>
      <c r="C262" s="714" t="s">
        <v>1743</v>
      </c>
      <c r="D262" s="714" t="s">
        <v>550</v>
      </c>
      <c r="E262" s="715" t="s">
        <v>333</v>
      </c>
      <c r="F262" s="714" t="s">
        <v>705</v>
      </c>
      <c r="G262" s="716" t="s">
        <v>1672</v>
      </c>
      <c r="H262" s="716" t="s">
        <v>1630</v>
      </c>
      <c r="I262" s="716" t="s">
        <v>402</v>
      </c>
      <c r="J262" s="717">
        <v>1</v>
      </c>
      <c r="K262" s="736">
        <v>0.41</v>
      </c>
      <c r="L262" s="736">
        <v>1</v>
      </c>
      <c r="M262" s="736">
        <v>93.2</v>
      </c>
      <c r="N262" s="719">
        <f t="shared" si="12"/>
        <v>0.41</v>
      </c>
      <c r="O262" s="737">
        <f t="shared" si="13"/>
        <v>0.43991416309012876</v>
      </c>
      <c r="P262" s="738">
        <v>0.13</v>
      </c>
      <c r="Q262" s="737">
        <f t="shared" si="14"/>
        <v>0.38930456910630867</v>
      </c>
      <c r="R262" s="714" t="s">
        <v>499</v>
      </c>
      <c r="S262" s="721" t="s">
        <v>1599</v>
      </c>
      <c r="U262" s="714">
        <v>46.9</v>
      </c>
      <c r="V262" s="714">
        <v>6151</v>
      </c>
    </row>
    <row r="263" spans="1:22">
      <c r="A263" s="714" t="s">
        <v>551</v>
      </c>
      <c r="B263" s="714">
        <v>2008</v>
      </c>
      <c r="C263" s="714" t="s">
        <v>1743</v>
      </c>
      <c r="D263" s="714" t="s">
        <v>550</v>
      </c>
      <c r="E263" s="715" t="s">
        <v>333</v>
      </c>
      <c r="F263" s="714" t="s">
        <v>705</v>
      </c>
      <c r="G263" s="716" t="s">
        <v>1672</v>
      </c>
      <c r="H263" s="716" t="s">
        <v>1630</v>
      </c>
      <c r="I263" s="716" t="s">
        <v>402</v>
      </c>
      <c r="J263" s="717">
        <v>1</v>
      </c>
      <c r="K263" s="736">
        <v>0.42</v>
      </c>
      <c r="L263" s="736">
        <v>1</v>
      </c>
      <c r="M263" s="736">
        <v>100</v>
      </c>
      <c r="N263" s="719">
        <f t="shared" si="12"/>
        <v>0.42</v>
      </c>
      <c r="O263" s="737">
        <f t="shared" si="13"/>
        <v>0.42</v>
      </c>
      <c r="P263" s="738">
        <v>0.13</v>
      </c>
      <c r="Q263" s="737">
        <f t="shared" si="14"/>
        <v>0.37168141592920356</v>
      </c>
      <c r="R263" s="714" t="s">
        <v>499</v>
      </c>
      <c r="S263" s="721" t="s">
        <v>1599</v>
      </c>
      <c r="U263" s="714">
        <v>46.9</v>
      </c>
      <c r="V263" s="714">
        <v>6280</v>
      </c>
    </row>
    <row r="264" spans="1:22">
      <c r="A264" s="714" t="s">
        <v>551</v>
      </c>
      <c r="B264" s="714">
        <v>2007</v>
      </c>
      <c r="C264" s="714" t="s">
        <v>1743</v>
      </c>
      <c r="D264" s="714"/>
      <c r="F264" s="714" t="s">
        <v>705</v>
      </c>
      <c r="G264" s="716" t="s">
        <v>1672</v>
      </c>
      <c r="H264" s="716" t="s">
        <v>1630</v>
      </c>
      <c r="I264" s="716" t="s">
        <v>1484</v>
      </c>
      <c r="J264" s="717">
        <v>1</v>
      </c>
      <c r="K264" s="736">
        <v>0.4</v>
      </c>
      <c r="L264" s="736">
        <v>1</v>
      </c>
      <c r="M264" s="736">
        <v>93.2</v>
      </c>
      <c r="N264" s="719">
        <f t="shared" si="12"/>
        <v>0.4</v>
      </c>
      <c r="O264" s="737">
        <f t="shared" si="13"/>
        <v>0.42918454935622319</v>
      </c>
      <c r="P264" s="738">
        <v>0.13</v>
      </c>
      <c r="Q264" s="737">
        <f t="shared" si="14"/>
        <v>0.37980933571347186</v>
      </c>
      <c r="R264" s="714" t="s">
        <v>499</v>
      </c>
      <c r="S264" s="721" t="s">
        <v>1599</v>
      </c>
      <c r="U264" s="714">
        <v>46.9</v>
      </c>
      <c r="V264" s="714">
        <v>6151</v>
      </c>
    </row>
    <row r="265" spans="1:22">
      <c r="A265" s="714" t="s">
        <v>551</v>
      </c>
      <c r="B265" s="714">
        <v>2008</v>
      </c>
      <c r="C265" s="714" t="s">
        <v>1743</v>
      </c>
      <c r="D265" s="714"/>
      <c r="F265" s="714" t="s">
        <v>705</v>
      </c>
      <c r="G265" s="716" t="s">
        <v>1672</v>
      </c>
      <c r="H265" s="716" t="s">
        <v>1630</v>
      </c>
      <c r="I265" s="716" t="s">
        <v>1484</v>
      </c>
      <c r="J265" s="717">
        <v>1</v>
      </c>
      <c r="K265" s="736">
        <v>0.41</v>
      </c>
      <c r="L265" s="736">
        <v>1</v>
      </c>
      <c r="M265" s="736">
        <v>100</v>
      </c>
      <c r="N265" s="719">
        <f t="shared" si="12"/>
        <v>0.41</v>
      </c>
      <c r="O265" s="737">
        <f t="shared" si="13"/>
        <v>0.40999999999999992</v>
      </c>
      <c r="P265" s="738">
        <v>0.13</v>
      </c>
      <c r="Q265" s="737">
        <f t="shared" si="14"/>
        <v>0.3628318584070796</v>
      </c>
      <c r="R265" s="714" t="s">
        <v>499</v>
      </c>
      <c r="S265" s="721" t="s">
        <v>1599</v>
      </c>
      <c r="U265" s="714">
        <v>46.9</v>
      </c>
      <c r="V265" s="714">
        <v>6280</v>
      </c>
    </row>
    <row r="266" spans="1:22">
      <c r="A266" s="721" t="s">
        <v>540</v>
      </c>
      <c r="B266" s="714">
        <v>2010</v>
      </c>
      <c r="C266" s="714" t="s">
        <v>1689</v>
      </c>
      <c r="F266" s="714" t="s">
        <v>705</v>
      </c>
      <c r="G266" s="716" t="s">
        <v>1672</v>
      </c>
      <c r="H266" s="716" t="s">
        <v>1481</v>
      </c>
      <c r="I266" s="716" t="s">
        <v>1484</v>
      </c>
      <c r="J266" s="717">
        <v>1</v>
      </c>
      <c r="K266" s="736">
        <v>1.23</v>
      </c>
      <c r="L266" s="736">
        <v>8.92</v>
      </c>
      <c r="M266" s="740">
        <v>101.5</v>
      </c>
      <c r="N266" s="719">
        <f t="shared" si="12"/>
        <v>0.13789237668161436</v>
      </c>
      <c r="O266" s="737">
        <f t="shared" si="13"/>
        <v>0.13585455830700924</v>
      </c>
      <c r="P266" s="738">
        <v>0.13</v>
      </c>
      <c r="Q266" s="737">
        <f t="shared" si="14"/>
        <v>0.12022527283806128</v>
      </c>
      <c r="R266" s="714" t="s">
        <v>499</v>
      </c>
      <c r="T266" s="714" t="s">
        <v>1690</v>
      </c>
      <c r="U266" s="714">
        <v>46.9</v>
      </c>
      <c r="V266" s="714">
        <v>6200</v>
      </c>
    </row>
    <row r="267" spans="1:22">
      <c r="A267" s="721" t="s">
        <v>540</v>
      </c>
      <c r="B267" s="714">
        <v>2010</v>
      </c>
      <c r="C267" s="714" t="s">
        <v>1689</v>
      </c>
      <c r="F267" s="714" t="s">
        <v>705</v>
      </c>
      <c r="G267" s="716" t="s">
        <v>1672</v>
      </c>
      <c r="H267" s="716" t="s">
        <v>1588</v>
      </c>
      <c r="I267" s="716" t="s">
        <v>1484</v>
      </c>
      <c r="J267" s="717">
        <v>1</v>
      </c>
      <c r="K267" s="736">
        <v>0.98</v>
      </c>
      <c r="L267" s="736">
        <v>8.92</v>
      </c>
      <c r="M267" s="740">
        <v>101.5</v>
      </c>
      <c r="N267" s="719">
        <f t="shared" si="12"/>
        <v>0.10986547085201794</v>
      </c>
      <c r="O267" s="737">
        <f t="shared" si="13"/>
        <v>0.10824184320395856</v>
      </c>
      <c r="P267" s="738">
        <v>0.13</v>
      </c>
      <c r="Q267" s="737">
        <f t="shared" si="14"/>
        <v>9.5789241773414663E-2</v>
      </c>
      <c r="R267" s="714" t="s">
        <v>499</v>
      </c>
      <c r="T267" s="714" t="s">
        <v>1694</v>
      </c>
      <c r="U267" s="714">
        <v>46.9</v>
      </c>
      <c r="V267" s="714">
        <v>6200</v>
      </c>
    </row>
    <row r="268" spans="1:22">
      <c r="A268" s="721" t="s">
        <v>540</v>
      </c>
      <c r="B268" s="714">
        <v>2010</v>
      </c>
      <c r="C268" s="714" t="s">
        <v>1689</v>
      </c>
      <c r="F268" s="714" t="s">
        <v>705</v>
      </c>
      <c r="G268" s="716" t="s">
        <v>1672</v>
      </c>
      <c r="H268" s="716" t="s">
        <v>1588</v>
      </c>
      <c r="I268" s="716" t="s">
        <v>402</v>
      </c>
      <c r="J268" s="717">
        <v>1</v>
      </c>
      <c r="K268" s="736">
        <v>2.62</v>
      </c>
      <c r="L268" s="736">
        <v>8.92</v>
      </c>
      <c r="M268" s="740">
        <v>101.5</v>
      </c>
      <c r="N268" s="719">
        <f t="shared" si="12"/>
        <v>0.29372197309417042</v>
      </c>
      <c r="O268" s="737">
        <f t="shared" si="13"/>
        <v>0.28938125427997086</v>
      </c>
      <c r="P268" s="738">
        <v>0.13</v>
      </c>
      <c r="Q268" s="737">
        <f t="shared" si="14"/>
        <v>0.25608960555749638</v>
      </c>
      <c r="R268" s="714" t="s">
        <v>499</v>
      </c>
      <c r="T268" s="714" t="s">
        <v>1694</v>
      </c>
      <c r="U268" s="714">
        <v>46.9</v>
      </c>
      <c r="V268" s="714">
        <v>6200</v>
      </c>
    </row>
    <row r="269" spans="1:22">
      <c r="A269" s="721" t="s">
        <v>540</v>
      </c>
      <c r="B269" s="714">
        <v>2007</v>
      </c>
      <c r="C269" s="714" t="s">
        <v>1743</v>
      </c>
      <c r="F269" s="714" t="s">
        <v>705</v>
      </c>
      <c r="G269" s="716" t="s">
        <v>1672</v>
      </c>
      <c r="H269" s="716" t="s">
        <v>1588</v>
      </c>
      <c r="I269" s="716" t="s">
        <v>1484</v>
      </c>
      <c r="J269" s="717">
        <v>1</v>
      </c>
      <c r="K269" s="736">
        <v>1.32</v>
      </c>
      <c r="L269" s="736">
        <v>1</v>
      </c>
      <c r="M269" s="736">
        <v>93.2</v>
      </c>
      <c r="N269" s="719">
        <f t="shared" si="12"/>
        <v>1.32</v>
      </c>
      <c r="O269" s="737">
        <f t="shared" si="13"/>
        <v>1.4163090128755365</v>
      </c>
      <c r="P269" s="738">
        <v>0.13</v>
      </c>
      <c r="Q269" s="737">
        <f t="shared" si="14"/>
        <v>1.2533708078544572</v>
      </c>
      <c r="R269" s="714" t="s">
        <v>499</v>
      </c>
      <c r="U269" s="714">
        <v>46.9</v>
      </c>
      <c r="V269" s="714">
        <v>6151</v>
      </c>
    </row>
    <row r="270" spans="1:22">
      <c r="A270" s="721" t="s">
        <v>540</v>
      </c>
      <c r="B270" s="714">
        <v>2008</v>
      </c>
      <c r="C270" s="714" t="s">
        <v>1743</v>
      </c>
      <c r="F270" s="714" t="s">
        <v>705</v>
      </c>
      <c r="G270" s="716" t="s">
        <v>1672</v>
      </c>
      <c r="H270" s="716" t="s">
        <v>1588</v>
      </c>
      <c r="I270" s="716" t="s">
        <v>1484</v>
      </c>
      <c r="J270" s="717">
        <v>1</v>
      </c>
      <c r="K270" s="736">
        <v>1.1200000000000001</v>
      </c>
      <c r="L270" s="736">
        <v>1</v>
      </c>
      <c r="M270" s="736">
        <v>100</v>
      </c>
      <c r="N270" s="719">
        <f t="shared" si="12"/>
        <v>1.1200000000000001</v>
      </c>
      <c r="O270" s="737">
        <f t="shared" si="13"/>
        <v>1.1200000000000001</v>
      </c>
      <c r="P270" s="738">
        <v>0.13</v>
      </c>
      <c r="Q270" s="737">
        <f t="shared" si="14"/>
        <v>0.99115044247787631</v>
      </c>
      <c r="R270" s="714" t="s">
        <v>499</v>
      </c>
      <c r="U270" s="714">
        <v>46.9</v>
      </c>
      <c r="V270" s="714">
        <v>6280</v>
      </c>
    </row>
    <row r="271" spans="1:22">
      <c r="A271" s="721" t="s">
        <v>533</v>
      </c>
      <c r="B271" s="714">
        <v>2010</v>
      </c>
      <c r="C271" s="714" t="s">
        <v>1689</v>
      </c>
      <c r="F271" s="714" t="s">
        <v>705</v>
      </c>
      <c r="G271" s="716" t="s">
        <v>1672</v>
      </c>
      <c r="H271" s="716" t="s">
        <v>1584</v>
      </c>
      <c r="I271" s="716" t="s">
        <v>1484</v>
      </c>
      <c r="J271" s="717">
        <v>1</v>
      </c>
      <c r="K271" s="736">
        <v>0.38</v>
      </c>
      <c r="L271" s="736">
        <v>8.92</v>
      </c>
      <c r="M271" s="740">
        <v>101.5</v>
      </c>
      <c r="N271" s="719">
        <f t="shared" si="12"/>
        <v>4.2600896860986545E-2</v>
      </c>
      <c r="O271" s="737">
        <f t="shared" si="13"/>
        <v>4.1971326956636995E-2</v>
      </c>
      <c r="P271" s="738">
        <v>0.13</v>
      </c>
      <c r="Q271" s="737">
        <f t="shared" si="14"/>
        <v>3.7142767218262832E-2</v>
      </c>
      <c r="R271" s="714" t="s">
        <v>499</v>
      </c>
      <c r="S271" s="721" t="s">
        <v>1642</v>
      </c>
      <c r="T271" s="714" t="s">
        <v>1690</v>
      </c>
      <c r="U271" s="714">
        <v>46.9</v>
      </c>
      <c r="V271" s="714">
        <v>6200</v>
      </c>
    </row>
    <row r="272" spans="1:22">
      <c r="A272" s="721" t="s">
        <v>533</v>
      </c>
      <c r="B272" s="714">
        <v>2010</v>
      </c>
      <c r="C272" s="714" t="s">
        <v>1689</v>
      </c>
      <c r="F272" s="714" t="s">
        <v>705</v>
      </c>
      <c r="G272" s="716" t="s">
        <v>1672</v>
      </c>
      <c r="H272" s="716" t="s">
        <v>1584</v>
      </c>
      <c r="I272" s="716" t="s">
        <v>402</v>
      </c>
      <c r="J272" s="717">
        <v>1</v>
      </c>
      <c r="K272" s="736">
        <v>0.83</v>
      </c>
      <c r="L272" s="736">
        <v>8.92</v>
      </c>
      <c r="M272" s="740">
        <v>101.5</v>
      </c>
      <c r="N272" s="719">
        <f t="shared" si="12"/>
        <v>9.3049327354260081E-2</v>
      </c>
      <c r="O272" s="737">
        <f t="shared" si="13"/>
        <v>9.167421414212816E-2</v>
      </c>
      <c r="P272" s="738">
        <v>0.13</v>
      </c>
      <c r="Q272" s="737">
        <f t="shared" si="14"/>
        <v>8.1127623134626695E-2</v>
      </c>
      <c r="R272" s="714" t="s">
        <v>499</v>
      </c>
      <c r="S272" s="721" t="s">
        <v>1642</v>
      </c>
      <c r="T272" s="714" t="s">
        <v>1690</v>
      </c>
      <c r="U272" s="714">
        <v>46.9</v>
      </c>
      <c r="V272" s="714">
        <v>6200</v>
      </c>
    </row>
    <row r="273" spans="1:22">
      <c r="A273" s="721" t="s">
        <v>533</v>
      </c>
      <c r="B273" s="714">
        <v>2010</v>
      </c>
      <c r="C273" s="714" t="s">
        <v>1689</v>
      </c>
      <c r="F273" s="714" t="s">
        <v>705</v>
      </c>
      <c r="G273" s="716" t="s">
        <v>1672</v>
      </c>
      <c r="H273" s="716" t="s">
        <v>1584</v>
      </c>
      <c r="I273" s="716" t="s">
        <v>1484</v>
      </c>
      <c r="J273" s="717">
        <v>1</v>
      </c>
      <c r="K273" s="736">
        <v>0.19</v>
      </c>
      <c r="L273" s="736">
        <v>8.92</v>
      </c>
      <c r="M273" s="740">
        <v>101.5</v>
      </c>
      <c r="N273" s="719">
        <f t="shared" si="12"/>
        <v>2.1300448430493273E-2</v>
      </c>
      <c r="O273" s="737">
        <f t="shared" si="13"/>
        <v>2.0985663478318498E-2</v>
      </c>
      <c r="P273" s="738">
        <v>0.13</v>
      </c>
      <c r="Q273" s="737">
        <f t="shared" si="14"/>
        <v>1.8571383609131416E-2</v>
      </c>
      <c r="R273" s="714" t="s">
        <v>499</v>
      </c>
      <c r="S273" s="721" t="s">
        <v>1642</v>
      </c>
      <c r="T273" s="714" t="s">
        <v>1694</v>
      </c>
      <c r="U273" s="714">
        <v>46.9</v>
      </c>
      <c r="V273" s="714">
        <v>6200</v>
      </c>
    </row>
    <row r="274" spans="1:22">
      <c r="A274" s="721" t="s">
        <v>533</v>
      </c>
      <c r="B274" s="714">
        <v>2010</v>
      </c>
      <c r="C274" s="714" t="s">
        <v>1689</v>
      </c>
      <c r="F274" s="714" t="s">
        <v>705</v>
      </c>
      <c r="G274" s="716" t="s">
        <v>1672</v>
      </c>
      <c r="H274" s="716" t="s">
        <v>1584</v>
      </c>
      <c r="I274" s="716" t="s">
        <v>402</v>
      </c>
      <c r="J274" s="717">
        <v>1</v>
      </c>
      <c r="K274" s="736">
        <v>0.75</v>
      </c>
      <c r="L274" s="736">
        <v>8.92</v>
      </c>
      <c r="M274" s="740">
        <v>101.5</v>
      </c>
      <c r="N274" s="719">
        <f t="shared" si="12"/>
        <v>8.4080717488789244E-2</v>
      </c>
      <c r="O274" s="737">
        <f t="shared" si="13"/>
        <v>8.283814530915197E-2</v>
      </c>
      <c r="P274" s="738">
        <v>0.13</v>
      </c>
      <c r="Q274" s="737">
        <f t="shared" si="14"/>
        <v>7.33080931939398E-2</v>
      </c>
      <c r="R274" s="714" t="s">
        <v>499</v>
      </c>
      <c r="S274" s="721" t="s">
        <v>1642</v>
      </c>
      <c r="T274" s="714" t="s">
        <v>1694</v>
      </c>
      <c r="U274" s="714">
        <v>46.9</v>
      </c>
      <c r="V274" s="714">
        <v>6200</v>
      </c>
    </row>
    <row r="275" spans="1:22">
      <c r="A275" s="714" t="s">
        <v>533</v>
      </c>
      <c r="B275" s="714">
        <v>2007</v>
      </c>
      <c r="C275" s="714" t="s">
        <v>1743</v>
      </c>
      <c r="D275" s="715" t="s">
        <v>532</v>
      </c>
      <c r="E275" s="715" t="s">
        <v>1493</v>
      </c>
      <c r="F275" s="714" t="s">
        <v>705</v>
      </c>
      <c r="G275" s="716" t="s">
        <v>1672</v>
      </c>
      <c r="H275" s="716" t="s">
        <v>1584</v>
      </c>
      <c r="I275" s="716" t="s">
        <v>402</v>
      </c>
      <c r="J275" s="717">
        <v>1</v>
      </c>
      <c r="K275" s="736">
        <v>0.81</v>
      </c>
      <c r="L275" s="736">
        <v>1</v>
      </c>
      <c r="M275" s="736">
        <v>93.2</v>
      </c>
      <c r="N275" s="719">
        <f t="shared" si="12"/>
        <v>0.81</v>
      </c>
      <c r="O275" s="737">
        <f t="shared" si="13"/>
        <v>0.86909871244635206</v>
      </c>
      <c r="P275" s="738">
        <v>0.13</v>
      </c>
      <c r="Q275" s="737">
        <f t="shared" si="14"/>
        <v>0.7691139048197807</v>
      </c>
      <c r="R275" s="714" t="s">
        <v>499</v>
      </c>
      <c r="S275" s="721" t="s">
        <v>1642</v>
      </c>
      <c r="U275" s="714">
        <v>46.9</v>
      </c>
      <c r="V275" s="714">
        <v>6151</v>
      </c>
    </row>
    <row r="276" spans="1:22">
      <c r="A276" s="714" t="s">
        <v>533</v>
      </c>
      <c r="B276" s="714">
        <v>2008</v>
      </c>
      <c r="C276" s="714" t="s">
        <v>1743</v>
      </c>
      <c r="D276" s="715" t="s">
        <v>532</v>
      </c>
      <c r="E276" s="715" t="s">
        <v>1493</v>
      </c>
      <c r="F276" s="714" t="s">
        <v>705</v>
      </c>
      <c r="G276" s="716" t="s">
        <v>1672</v>
      </c>
      <c r="H276" s="716" t="s">
        <v>1584</v>
      </c>
      <c r="I276" s="716" t="s">
        <v>402</v>
      </c>
      <c r="J276" s="717">
        <v>1</v>
      </c>
      <c r="K276" s="736">
        <v>0.8</v>
      </c>
      <c r="L276" s="736">
        <v>1</v>
      </c>
      <c r="M276" s="736">
        <v>100</v>
      </c>
      <c r="N276" s="719">
        <f t="shared" si="12"/>
        <v>0.8</v>
      </c>
      <c r="O276" s="737">
        <f t="shared" si="13"/>
        <v>0.8</v>
      </c>
      <c r="P276" s="738">
        <v>0.13</v>
      </c>
      <c r="Q276" s="737">
        <f t="shared" si="14"/>
        <v>0.70796460176991161</v>
      </c>
      <c r="R276" s="714" t="s">
        <v>499</v>
      </c>
      <c r="S276" s="721" t="s">
        <v>1642</v>
      </c>
      <c r="U276" s="714">
        <v>46.9</v>
      </c>
      <c r="V276" s="714">
        <v>6280</v>
      </c>
    </row>
    <row r="277" spans="1:22">
      <c r="A277" s="714" t="s">
        <v>533</v>
      </c>
      <c r="B277" s="714">
        <v>2007</v>
      </c>
      <c r="C277" s="714" t="s">
        <v>1743</v>
      </c>
      <c r="F277" s="714" t="s">
        <v>705</v>
      </c>
      <c r="G277" s="716" t="s">
        <v>1672</v>
      </c>
      <c r="H277" s="716" t="s">
        <v>1584</v>
      </c>
      <c r="I277" s="716" t="s">
        <v>1484</v>
      </c>
      <c r="J277" s="717">
        <v>1</v>
      </c>
      <c r="K277" s="736">
        <v>0.51</v>
      </c>
      <c r="L277" s="736">
        <v>1</v>
      </c>
      <c r="M277" s="736">
        <v>93.2</v>
      </c>
      <c r="N277" s="719">
        <f t="shared" si="12"/>
        <v>0.51</v>
      </c>
      <c r="O277" s="737">
        <f t="shared" si="13"/>
        <v>0.5472103004291845</v>
      </c>
      <c r="P277" s="738">
        <v>0.13</v>
      </c>
      <c r="Q277" s="737">
        <f t="shared" si="14"/>
        <v>0.48425690303467661</v>
      </c>
      <c r="R277" s="714" t="s">
        <v>499</v>
      </c>
      <c r="S277" s="721" t="s">
        <v>1642</v>
      </c>
      <c r="U277" s="714">
        <v>46.9</v>
      </c>
      <c r="V277" s="714">
        <v>6151</v>
      </c>
    </row>
    <row r="278" spans="1:22">
      <c r="A278" s="714" t="s">
        <v>533</v>
      </c>
      <c r="B278" s="714">
        <v>2008</v>
      </c>
      <c r="C278" s="714" t="s">
        <v>1743</v>
      </c>
      <c r="F278" s="714" t="s">
        <v>705</v>
      </c>
      <c r="G278" s="716" t="s">
        <v>1672</v>
      </c>
      <c r="H278" s="716" t="s">
        <v>1584</v>
      </c>
      <c r="I278" s="716" t="s">
        <v>1484</v>
      </c>
      <c r="J278" s="717">
        <v>1</v>
      </c>
      <c r="K278" s="736">
        <v>0.36</v>
      </c>
      <c r="L278" s="736">
        <v>1</v>
      </c>
      <c r="M278" s="736">
        <v>100</v>
      </c>
      <c r="N278" s="719">
        <f t="shared" si="12"/>
        <v>0.36</v>
      </c>
      <c r="O278" s="737">
        <f t="shared" si="13"/>
        <v>0.36</v>
      </c>
      <c r="P278" s="738">
        <v>0.13</v>
      </c>
      <c r="Q278" s="737">
        <f t="shared" si="14"/>
        <v>0.31858407079646017</v>
      </c>
      <c r="R278" s="714" t="s">
        <v>499</v>
      </c>
      <c r="S278" s="721" t="s">
        <v>1642</v>
      </c>
      <c r="U278" s="714">
        <v>46.9</v>
      </c>
      <c r="V278" s="714">
        <v>6280</v>
      </c>
    </row>
    <row r="279" spans="1:22">
      <c r="A279" s="714" t="s">
        <v>671</v>
      </c>
      <c r="B279" s="714">
        <v>2010</v>
      </c>
      <c r="C279" s="714" t="s">
        <v>1689</v>
      </c>
      <c r="F279" s="714" t="s">
        <v>705</v>
      </c>
      <c r="G279" s="716" t="s">
        <v>1700</v>
      </c>
      <c r="H279" s="716" t="s">
        <v>1726</v>
      </c>
      <c r="I279" s="716" t="s">
        <v>1484</v>
      </c>
      <c r="J279" s="717">
        <v>1</v>
      </c>
      <c r="K279" s="736">
        <v>5.73</v>
      </c>
      <c r="L279" s="736">
        <v>8.92</v>
      </c>
      <c r="M279" s="740">
        <v>101.5</v>
      </c>
      <c r="N279" s="719">
        <f t="shared" si="12"/>
        <v>0.6423766816143498</v>
      </c>
      <c r="O279" s="737">
        <f t="shared" si="13"/>
        <v>0.63288343016192095</v>
      </c>
      <c r="P279" s="738">
        <v>0.13</v>
      </c>
      <c r="Q279" s="737">
        <f t="shared" si="14"/>
        <v>0.56007383200170002</v>
      </c>
      <c r="R279" s="714" t="s">
        <v>499</v>
      </c>
      <c r="S279" s="721" t="s">
        <v>1521</v>
      </c>
      <c r="T279" s="714" t="s">
        <v>1690</v>
      </c>
      <c r="U279" s="714">
        <v>46.9</v>
      </c>
      <c r="V279" s="714">
        <v>6200</v>
      </c>
    </row>
    <row r="280" spans="1:22">
      <c r="A280" s="714" t="s">
        <v>671</v>
      </c>
      <c r="B280" s="714">
        <v>2010</v>
      </c>
      <c r="C280" s="714" t="s">
        <v>1689</v>
      </c>
      <c r="F280" s="714" t="s">
        <v>705</v>
      </c>
      <c r="G280" s="716" t="s">
        <v>1700</v>
      </c>
      <c r="H280" s="716" t="s">
        <v>1726</v>
      </c>
      <c r="I280" s="716" t="s">
        <v>402</v>
      </c>
      <c r="J280" s="717">
        <v>1</v>
      </c>
      <c r="K280" s="736">
        <v>7.91</v>
      </c>
      <c r="L280" s="736">
        <v>8.92</v>
      </c>
      <c r="M280" s="740">
        <v>101.5</v>
      </c>
      <c r="N280" s="719">
        <f t="shared" si="12"/>
        <v>0.88677130044843056</v>
      </c>
      <c r="O280" s="737">
        <f t="shared" si="13"/>
        <v>0.87366630586052274</v>
      </c>
      <c r="P280" s="738">
        <v>0.13</v>
      </c>
      <c r="Q280" s="737">
        <f t="shared" si="14"/>
        <v>0.7731560228854184</v>
      </c>
      <c r="R280" s="714" t="s">
        <v>499</v>
      </c>
      <c r="S280" s="721" t="s">
        <v>1521</v>
      </c>
      <c r="T280" s="714" t="s">
        <v>1690</v>
      </c>
      <c r="U280" s="714">
        <v>46.9</v>
      </c>
      <c r="V280" s="714">
        <v>6200</v>
      </c>
    </row>
    <row r="281" spans="1:22">
      <c r="A281" s="714" t="s">
        <v>671</v>
      </c>
      <c r="B281" s="714">
        <v>2010</v>
      </c>
      <c r="C281" s="714" t="s">
        <v>1689</v>
      </c>
      <c r="F281" s="714" t="s">
        <v>705</v>
      </c>
      <c r="G281" s="716" t="s">
        <v>1700</v>
      </c>
      <c r="H281" s="716" t="s">
        <v>1726</v>
      </c>
      <c r="I281" s="716" t="s">
        <v>1484</v>
      </c>
      <c r="J281" s="717">
        <v>1</v>
      </c>
      <c r="K281" s="736">
        <v>5.5</v>
      </c>
      <c r="L281" s="736">
        <v>8.92</v>
      </c>
      <c r="M281" s="740">
        <v>101.5</v>
      </c>
      <c r="N281" s="719">
        <f t="shared" si="12"/>
        <v>0.61659192825112108</v>
      </c>
      <c r="O281" s="737">
        <f t="shared" si="13"/>
        <v>0.60747973226711438</v>
      </c>
      <c r="P281" s="738">
        <v>0.13</v>
      </c>
      <c r="Q281" s="737">
        <f t="shared" si="14"/>
        <v>0.53759268342222521</v>
      </c>
      <c r="R281" s="714" t="s">
        <v>499</v>
      </c>
      <c r="S281" s="721" t="s">
        <v>1521</v>
      </c>
      <c r="T281" s="714" t="s">
        <v>1694</v>
      </c>
      <c r="U281" s="714">
        <v>46.9</v>
      </c>
      <c r="V281" s="714">
        <v>6200</v>
      </c>
    </row>
    <row r="282" spans="1:22">
      <c r="A282" s="714" t="s">
        <v>671</v>
      </c>
      <c r="B282" s="714">
        <v>2010</v>
      </c>
      <c r="C282" s="714" t="s">
        <v>1689</v>
      </c>
      <c r="F282" s="714" t="s">
        <v>705</v>
      </c>
      <c r="G282" s="716" t="s">
        <v>1700</v>
      </c>
      <c r="H282" s="716" t="s">
        <v>1726</v>
      </c>
      <c r="I282" s="716" t="s">
        <v>402</v>
      </c>
      <c r="J282" s="717">
        <v>1</v>
      </c>
      <c r="K282" s="736">
        <v>7.95</v>
      </c>
      <c r="L282" s="736">
        <v>8.92</v>
      </c>
      <c r="M282" s="740">
        <v>101.5</v>
      </c>
      <c r="N282" s="719">
        <f t="shared" si="12"/>
        <v>0.89125560538116599</v>
      </c>
      <c r="O282" s="737">
        <f t="shared" si="13"/>
        <v>0.87808434027701088</v>
      </c>
      <c r="P282" s="738">
        <v>0.13</v>
      </c>
      <c r="Q282" s="737">
        <f t="shared" si="14"/>
        <v>0.77706578785576186</v>
      </c>
      <c r="R282" s="714" t="s">
        <v>499</v>
      </c>
      <c r="S282" s="721" t="s">
        <v>1521</v>
      </c>
      <c r="T282" s="714" t="s">
        <v>1694</v>
      </c>
      <c r="U282" s="714">
        <v>46.9</v>
      </c>
      <c r="V282" s="714">
        <v>6200</v>
      </c>
    </row>
    <row r="283" spans="1:22">
      <c r="A283" s="714" t="s">
        <v>671</v>
      </c>
      <c r="B283" s="714">
        <v>2007</v>
      </c>
      <c r="C283" s="714" t="s">
        <v>1743</v>
      </c>
      <c r="D283" s="715" t="s">
        <v>670</v>
      </c>
      <c r="E283" s="715" t="s">
        <v>1493</v>
      </c>
      <c r="F283" s="714" t="s">
        <v>705</v>
      </c>
      <c r="G283" s="716" t="s">
        <v>1744</v>
      </c>
      <c r="H283" s="714" t="s">
        <v>1653</v>
      </c>
      <c r="I283" s="716" t="s">
        <v>402</v>
      </c>
      <c r="J283" s="717">
        <v>1</v>
      </c>
      <c r="K283" s="736">
        <v>0.04</v>
      </c>
      <c r="L283" s="736">
        <v>1</v>
      </c>
      <c r="M283" s="736">
        <v>93.2</v>
      </c>
      <c r="N283" s="719">
        <f t="shared" si="12"/>
        <v>0.04</v>
      </c>
      <c r="O283" s="737">
        <f t="shared" si="13"/>
        <v>4.2918454935622317E-2</v>
      </c>
      <c r="P283" s="738">
        <v>0.13</v>
      </c>
      <c r="Q283" s="737">
        <f t="shared" si="14"/>
        <v>3.7980933571347186E-2</v>
      </c>
      <c r="R283" s="714" t="s">
        <v>499</v>
      </c>
      <c r="U283" s="714">
        <v>46.9</v>
      </c>
      <c r="V283" s="714">
        <v>6151</v>
      </c>
    </row>
    <row r="284" spans="1:22">
      <c r="A284" s="714" t="s">
        <v>671</v>
      </c>
      <c r="B284" s="714">
        <v>2008</v>
      </c>
      <c r="C284" s="714" t="s">
        <v>1743</v>
      </c>
      <c r="D284" s="715" t="s">
        <v>670</v>
      </c>
      <c r="E284" s="715" t="s">
        <v>1493</v>
      </c>
      <c r="F284" s="714" t="s">
        <v>705</v>
      </c>
      <c r="G284" s="716" t="s">
        <v>1744</v>
      </c>
      <c r="H284" s="714" t="s">
        <v>1653</v>
      </c>
      <c r="I284" s="716" t="s">
        <v>402</v>
      </c>
      <c r="J284" s="717">
        <v>1</v>
      </c>
      <c r="K284" s="736">
        <v>0.04</v>
      </c>
      <c r="L284" s="736">
        <v>1</v>
      </c>
      <c r="M284" s="736">
        <v>100</v>
      </c>
      <c r="N284" s="719">
        <f t="shared" si="12"/>
        <v>0.04</v>
      </c>
      <c r="O284" s="737">
        <f t="shared" si="13"/>
        <v>0.04</v>
      </c>
      <c r="P284" s="738">
        <v>0.13</v>
      </c>
      <c r="Q284" s="737">
        <f t="shared" si="14"/>
        <v>3.5398230088495582E-2</v>
      </c>
      <c r="R284" s="714" t="s">
        <v>499</v>
      </c>
      <c r="U284" s="714">
        <v>46.9</v>
      </c>
      <c r="V284" s="714">
        <v>6280</v>
      </c>
    </row>
    <row r="285" spans="1:22">
      <c r="A285" s="714" t="s">
        <v>671</v>
      </c>
      <c r="B285" s="714">
        <v>2007</v>
      </c>
      <c r="C285" s="714" t="s">
        <v>1743</v>
      </c>
      <c r="F285" s="714" t="s">
        <v>705</v>
      </c>
      <c r="G285" s="716" t="s">
        <v>1744</v>
      </c>
      <c r="H285" s="714" t="s">
        <v>1653</v>
      </c>
      <c r="I285" s="716" t="s">
        <v>1484</v>
      </c>
      <c r="J285" s="717">
        <v>1</v>
      </c>
      <c r="K285" s="736">
        <v>0.04</v>
      </c>
      <c r="L285" s="736">
        <v>1</v>
      </c>
      <c r="M285" s="736">
        <v>93.2</v>
      </c>
      <c r="N285" s="719">
        <f t="shared" si="12"/>
        <v>0.04</v>
      </c>
      <c r="O285" s="737">
        <f t="shared" si="13"/>
        <v>4.2918454935622317E-2</v>
      </c>
      <c r="P285" s="738">
        <v>0.13</v>
      </c>
      <c r="Q285" s="737">
        <f t="shared" si="14"/>
        <v>3.7980933571347186E-2</v>
      </c>
      <c r="R285" s="714" t="s">
        <v>499</v>
      </c>
      <c r="U285" s="714">
        <v>46.9</v>
      </c>
      <c r="V285" s="714">
        <v>6151</v>
      </c>
    </row>
    <row r="286" spans="1:22">
      <c r="A286" s="714" t="s">
        <v>671</v>
      </c>
      <c r="B286" s="714">
        <v>2008</v>
      </c>
      <c r="C286" s="714" t="s">
        <v>1743</v>
      </c>
      <c r="F286" s="714" t="s">
        <v>705</v>
      </c>
      <c r="G286" s="716" t="s">
        <v>1744</v>
      </c>
      <c r="H286" s="714" t="s">
        <v>1653</v>
      </c>
      <c r="I286" s="716" t="s">
        <v>1484</v>
      </c>
      <c r="J286" s="717">
        <v>1</v>
      </c>
      <c r="K286" s="736">
        <v>0.03</v>
      </c>
      <c r="L286" s="736">
        <v>1</v>
      </c>
      <c r="M286" s="736">
        <v>100</v>
      </c>
      <c r="N286" s="719">
        <f t="shared" si="12"/>
        <v>0.03</v>
      </c>
      <c r="O286" s="737">
        <f t="shared" si="13"/>
        <v>0.03</v>
      </c>
      <c r="P286" s="738">
        <v>0.13</v>
      </c>
      <c r="Q286" s="737">
        <f t="shared" si="14"/>
        <v>2.6548672566371685E-2</v>
      </c>
      <c r="R286" s="714" t="s">
        <v>499</v>
      </c>
      <c r="U286" s="714">
        <v>46.9</v>
      </c>
      <c r="V286" s="714">
        <v>6280</v>
      </c>
    </row>
    <row r="287" spans="1:22">
      <c r="A287" s="721" t="s">
        <v>1657</v>
      </c>
      <c r="B287" s="714">
        <v>2010</v>
      </c>
      <c r="C287" s="714" t="s">
        <v>1689</v>
      </c>
      <c r="F287" s="714" t="s">
        <v>705</v>
      </c>
      <c r="G287" s="716" t="s">
        <v>1740</v>
      </c>
      <c r="H287" s="716" t="s">
        <v>1741</v>
      </c>
      <c r="I287" s="716" t="s">
        <v>1484</v>
      </c>
      <c r="J287" s="717">
        <v>1</v>
      </c>
      <c r="K287" s="736">
        <v>3.3</v>
      </c>
      <c r="L287" s="736">
        <v>8.92</v>
      </c>
      <c r="M287" s="740">
        <v>101.5</v>
      </c>
      <c r="N287" s="719">
        <f t="shared" si="12"/>
        <v>0.3699551569506726</v>
      </c>
      <c r="O287" s="737">
        <f t="shared" si="13"/>
        <v>0.36448783936026857</v>
      </c>
      <c r="P287" s="738">
        <v>0.13</v>
      </c>
      <c r="Q287" s="737">
        <f t="shared" si="14"/>
        <v>0.32255561005333505</v>
      </c>
      <c r="R287" s="714" t="s">
        <v>499</v>
      </c>
      <c r="S287" s="714" t="s">
        <v>1537</v>
      </c>
      <c r="T287" s="714" t="s">
        <v>1694</v>
      </c>
      <c r="U287" s="714">
        <v>46.9</v>
      </c>
      <c r="V287" s="714">
        <v>6200</v>
      </c>
    </row>
    <row r="288" spans="1:22">
      <c r="A288" s="721" t="s">
        <v>1657</v>
      </c>
      <c r="B288" s="714">
        <v>2010</v>
      </c>
      <c r="C288" s="714" t="s">
        <v>1689</v>
      </c>
      <c r="F288" s="714" t="s">
        <v>705</v>
      </c>
      <c r="G288" s="716" t="s">
        <v>1740</v>
      </c>
      <c r="H288" s="716" t="s">
        <v>1741</v>
      </c>
      <c r="I288" s="716" t="s">
        <v>402</v>
      </c>
      <c r="J288" s="717">
        <v>1</v>
      </c>
      <c r="K288" s="736">
        <v>13.19</v>
      </c>
      <c r="L288" s="736">
        <v>8.92</v>
      </c>
      <c r="M288" s="740">
        <v>101.5</v>
      </c>
      <c r="N288" s="719">
        <f t="shared" si="12"/>
        <v>1.4786995515695067</v>
      </c>
      <c r="O288" s="737">
        <f t="shared" si="13"/>
        <v>1.4568468488369524</v>
      </c>
      <c r="P288" s="738">
        <v>0.13</v>
      </c>
      <c r="Q288" s="737">
        <f t="shared" si="14"/>
        <v>1.2892449989707544</v>
      </c>
      <c r="R288" s="714" t="s">
        <v>499</v>
      </c>
      <c r="S288" s="714" t="s">
        <v>1537</v>
      </c>
      <c r="T288" s="714" t="s">
        <v>1694</v>
      </c>
      <c r="U288" s="714">
        <v>46.9</v>
      </c>
      <c r="V288" s="714">
        <v>6200</v>
      </c>
    </row>
    <row r="289" spans="1:22">
      <c r="A289" s="721" t="s">
        <v>1657</v>
      </c>
      <c r="B289" s="714">
        <v>2007</v>
      </c>
      <c r="C289" s="714" t="s">
        <v>1743</v>
      </c>
      <c r="D289" s="715" t="s">
        <v>598</v>
      </c>
      <c r="E289" s="715" t="s">
        <v>333</v>
      </c>
      <c r="F289" s="714" t="s">
        <v>705</v>
      </c>
      <c r="G289" s="716" t="s">
        <v>1700</v>
      </c>
      <c r="H289" s="714" t="s">
        <v>1659</v>
      </c>
      <c r="I289" s="716" t="s">
        <v>402</v>
      </c>
      <c r="J289" s="717">
        <v>1</v>
      </c>
      <c r="K289" s="736">
        <v>0.15</v>
      </c>
      <c r="L289" s="736">
        <v>1</v>
      </c>
      <c r="M289" s="736">
        <v>93.2</v>
      </c>
      <c r="N289" s="719">
        <f t="shared" si="12"/>
        <v>0.15</v>
      </c>
      <c r="O289" s="737">
        <f t="shared" si="13"/>
        <v>0.1609442060085837</v>
      </c>
      <c r="P289" s="738">
        <v>0.13</v>
      </c>
      <c r="Q289" s="737">
        <f t="shared" si="14"/>
        <v>0.14242850089255196</v>
      </c>
      <c r="R289" s="714" t="s">
        <v>499</v>
      </c>
      <c r="S289" s="714" t="s">
        <v>1537</v>
      </c>
      <c r="U289" s="714">
        <v>46.9</v>
      </c>
      <c r="V289" s="714">
        <v>6151</v>
      </c>
    </row>
    <row r="290" spans="1:22">
      <c r="A290" s="721" t="s">
        <v>1657</v>
      </c>
      <c r="B290" s="714">
        <v>2008</v>
      </c>
      <c r="C290" s="714" t="s">
        <v>1743</v>
      </c>
      <c r="D290" s="715" t="s">
        <v>598</v>
      </c>
      <c r="E290" s="715" t="s">
        <v>333</v>
      </c>
      <c r="F290" s="714" t="s">
        <v>705</v>
      </c>
      <c r="G290" s="716" t="s">
        <v>1700</v>
      </c>
      <c r="H290" s="714" t="s">
        <v>1659</v>
      </c>
      <c r="I290" s="716" t="s">
        <v>402</v>
      </c>
      <c r="J290" s="717">
        <v>1</v>
      </c>
      <c r="K290" s="736">
        <v>0.15</v>
      </c>
      <c r="L290" s="736">
        <v>1</v>
      </c>
      <c r="M290" s="736">
        <v>100</v>
      </c>
      <c r="N290" s="719">
        <f t="shared" si="12"/>
        <v>0.15</v>
      </c>
      <c r="O290" s="737">
        <f t="shared" si="13"/>
        <v>0.15</v>
      </c>
      <c r="P290" s="738">
        <v>0.13</v>
      </c>
      <c r="Q290" s="737">
        <f t="shared" si="14"/>
        <v>0.13274336283185842</v>
      </c>
      <c r="R290" s="714" t="s">
        <v>499</v>
      </c>
      <c r="S290" s="714" t="s">
        <v>1537</v>
      </c>
      <c r="U290" s="714">
        <v>46.9</v>
      </c>
      <c r="V290" s="714">
        <v>6280</v>
      </c>
    </row>
    <row r="291" spans="1:22">
      <c r="A291" s="721" t="s">
        <v>1657</v>
      </c>
      <c r="B291" s="714">
        <v>2007</v>
      </c>
      <c r="C291" s="714" t="s">
        <v>1743</v>
      </c>
      <c r="F291" s="714" t="s">
        <v>705</v>
      </c>
      <c r="G291" s="716" t="s">
        <v>1700</v>
      </c>
      <c r="H291" s="714" t="s">
        <v>1659</v>
      </c>
      <c r="I291" s="716" t="s">
        <v>1484</v>
      </c>
      <c r="J291" s="717">
        <v>1</v>
      </c>
      <c r="K291" s="736">
        <v>0.06</v>
      </c>
      <c r="L291" s="736">
        <v>1</v>
      </c>
      <c r="M291" s="736">
        <v>93.2</v>
      </c>
      <c r="N291" s="719">
        <f t="shared" si="12"/>
        <v>0.06</v>
      </c>
      <c r="O291" s="737">
        <f t="shared" si="13"/>
        <v>6.4377682403433473E-2</v>
      </c>
      <c r="P291" s="738">
        <v>0.13</v>
      </c>
      <c r="Q291" s="737">
        <f t="shared" si="14"/>
        <v>5.6971400357020779E-2</v>
      </c>
      <c r="R291" s="714" t="s">
        <v>499</v>
      </c>
      <c r="S291" s="714" t="s">
        <v>1537</v>
      </c>
      <c r="U291" s="714">
        <v>46.9</v>
      </c>
      <c r="V291" s="714">
        <v>6151</v>
      </c>
    </row>
    <row r="292" spans="1:22">
      <c r="A292" s="721" t="s">
        <v>1657</v>
      </c>
      <c r="B292" s="714">
        <v>2008</v>
      </c>
      <c r="C292" s="714" t="s">
        <v>1743</v>
      </c>
      <c r="F292" s="714" t="s">
        <v>705</v>
      </c>
      <c r="G292" s="716" t="s">
        <v>1700</v>
      </c>
      <c r="H292" s="714" t="s">
        <v>1659</v>
      </c>
      <c r="I292" s="716" t="s">
        <v>1484</v>
      </c>
      <c r="J292" s="717">
        <v>1</v>
      </c>
      <c r="K292" s="736">
        <v>0.05</v>
      </c>
      <c r="L292" s="736">
        <v>1</v>
      </c>
      <c r="M292" s="736">
        <v>100</v>
      </c>
      <c r="N292" s="719">
        <f t="shared" si="12"/>
        <v>0.05</v>
      </c>
      <c r="O292" s="737">
        <f t="shared" si="13"/>
        <v>0.05</v>
      </c>
      <c r="P292" s="738">
        <v>0.13</v>
      </c>
      <c r="Q292" s="737">
        <f t="shared" si="14"/>
        <v>4.4247787610619475E-2</v>
      </c>
      <c r="R292" s="714" t="s">
        <v>499</v>
      </c>
      <c r="S292" s="714" t="s">
        <v>1537</v>
      </c>
      <c r="U292" s="714">
        <v>46.9</v>
      </c>
      <c r="V292" s="714">
        <v>6280</v>
      </c>
    </row>
    <row r="293" spans="1:22">
      <c r="A293" s="721" t="s">
        <v>1479</v>
      </c>
      <c r="B293" s="714">
        <v>2008</v>
      </c>
      <c r="D293" s="722" t="s">
        <v>1479</v>
      </c>
      <c r="E293" s="722" t="s">
        <v>732</v>
      </c>
      <c r="F293" s="714" t="s">
        <v>705</v>
      </c>
      <c r="G293" s="723" t="s">
        <v>1480</v>
      </c>
      <c r="H293" s="714" t="s">
        <v>1481</v>
      </c>
      <c r="I293" s="714" t="s">
        <v>402</v>
      </c>
      <c r="J293" s="724">
        <v>100</v>
      </c>
      <c r="K293" s="741">
        <v>3.9676775013619028</v>
      </c>
      <c r="L293" s="741">
        <v>1</v>
      </c>
      <c r="M293" s="736">
        <v>100</v>
      </c>
      <c r="N293" s="719">
        <f t="shared" si="12"/>
        <v>3.9676775013619028</v>
      </c>
      <c r="O293" s="737">
        <f t="shared" si="13"/>
        <v>3.9676775013619027E-2</v>
      </c>
      <c r="P293" s="738">
        <v>0</v>
      </c>
      <c r="Q293" s="737">
        <f t="shared" si="14"/>
        <v>3.9676775013619027E-2</v>
      </c>
      <c r="R293" s="714" t="s">
        <v>498</v>
      </c>
      <c r="S293" s="721" t="s">
        <v>1482</v>
      </c>
      <c r="U293" s="714">
        <v>48.9</v>
      </c>
      <c r="V293" s="714">
        <v>10374</v>
      </c>
    </row>
    <row r="294" spans="1:22">
      <c r="A294" s="721" t="s">
        <v>1479</v>
      </c>
      <c r="B294" s="714">
        <v>2008</v>
      </c>
      <c r="D294" s="722" t="s">
        <v>1479</v>
      </c>
      <c r="E294" s="722" t="s">
        <v>1483</v>
      </c>
      <c r="F294" s="714" t="s">
        <v>705</v>
      </c>
      <c r="G294" s="723" t="s">
        <v>1480</v>
      </c>
      <c r="H294" s="714" t="s">
        <v>1481</v>
      </c>
      <c r="I294" s="714" t="s">
        <v>1484</v>
      </c>
      <c r="J294" s="724">
        <v>100</v>
      </c>
      <c r="K294" s="741">
        <v>2.723806065008171</v>
      </c>
      <c r="L294" s="741">
        <v>1</v>
      </c>
      <c r="M294" s="736">
        <v>100</v>
      </c>
      <c r="N294" s="719">
        <f t="shared" si="12"/>
        <v>2.723806065008171</v>
      </c>
      <c r="O294" s="737">
        <f t="shared" si="13"/>
        <v>2.7238060650081709E-2</v>
      </c>
      <c r="P294" s="738">
        <v>0</v>
      </c>
      <c r="Q294" s="737">
        <f t="shared" si="14"/>
        <v>2.7238060650081709E-2</v>
      </c>
      <c r="R294" s="714" t="s">
        <v>498</v>
      </c>
      <c r="S294" s="721" t="s">
        <v>1482</v>
      </c>
      <c r="U294" s="714">
        <v>48.9</v>
      </c>
      <c r="V294" s="714">
        <v>10374</v>
      </c>
    </row>
    <row r="295" spans="1:22">
      <c r="A295" s="721" t="s">
        <v>1479</v>
      </c>
      <c r="B295" s="714">
        <v>2008</v>
      </c>
      <c r="D295" s="722" t="s">
        <v>619</v>
      </c>
      <c r="E295" s="722" t="s">
        <v>1485</v>
      </c>
      <c r="F295" s="714" t="s">
        <v>705</v>
      </c>
      <c r="G295" s="723" t="s">
        <v>1480</v>
      </c>
      <c r="H295" s="714" t="s">
        <v>1481</v>
      </c>
      <c r="I295" s="714" t="s">
        <v>1484</v>
      </c>
      <c r="J295" s="724">
        <v>16</v>
      </c>
      <c r="K295" s="741">
        <v>1.9792990739059377</v>
      </c>
      <c r="L295" s="741">
        <v>1</v>
      </c>
      <c r="M295" s="736">
        <v>100</v>
      </c>
      <c r="N295" s="719">
        <f t="shared" si="12"/>
        <v>1.9792990739059377</v>
      </c>
      <c r="O295" s="737">
        <f t="shared" si="13"/>
        <v>0.12370619211912109</v>
      </c>
      <c r="P295" s="738">
        <v>0</v>
      </c>
      <c r="Q295" s="737">
        <f t="shared" si="14"/>
        <v>0.12370619211912109</v>
      </c>
      <c r="R295" s="714" t="s">
        <v>498</v>
      </c>
      <c r="S295" s="721" t="s">
        <v>1482</v>
      </c>
      <c r="U295" s="714">
        <v>48.9</v>
      </c>
      <c r="V295" s="714">
        <v>10374</v>
      </c>
    </row>
    <row r="296" spans="1:22">
      <c r="A296" s="721" t="s">
        <v>1479</v>
      </c>
      <c r="B296" s="714">
        <v>2008</v>
      </c>
      <c r="D296" s="722" t="s">
        <v>1479</v>
      </c>
      <c r="E296" s="722" t="s">
        <v>1486</v>
      </c>
      <c r="F296" s="714" t="s">
        <v>705</v>
      </c>
      <c r="G296" s="723" t="s">
        <v>1480</v>
      </c>
      <c r="H296" s="714" t="s">
        <v>1481</v>
      </c>
      <c r="I296" s="714" t="s">
        <v>1484</v>
      </c>
      <c r="J296" s="724">
        <v>10</v>
      </c>
      <c r="K296" s="741">
        <v>0.50844379880152524</v>
      </c>
      <c r="L296" s="741">
        <v>1</v>
      </c>
      <c r="M296" s="736">
        <v>100</v>
      </c>
      <c r="N296" s="719">
        <f t="shared" si="12"/>
        <v>0.50844379880152524</v>
      </c>
      <c r="O296" s="737">
        <f t="shared" si="13"/>
        <v>5.0844379880152529E-2</v>
      </c>
      <c r="P296" s="738">
        <v>0</v>
      </c>
      <c r="Q296" s="737">
        <f t="shared" si="14"/>
        <v>5.0844379880152529E-2</v>
      </c>
      <c r="R296" s="714" t="s">
        <v>498</v>
      </c>
      <c r="S296" s="721" t="s">
        <v>1482</v>
      </c>
      <c r="U296" s="714">
        <v>48.9</v>
      </c>
      <c r="V296" s="714">
        <v>10374</v>
      </c>
    </row>
    <row r="297" spans="1:22">
      <c r="A297" s="721" t="s">
        <v>1479</v>
      </c>
      <c r="B297" s="714">
        <v>2008</v>
      </c>
      <c r="D297" s="722" t="s">
        <v>619</v>
      </c>
      <c r="E297" s="722" t="s">
        <v>1485</v>
      </c>
      <c r="F297" s="714" t="s">
        <v>705</v>
      </c>
      <c r="G297" s="723" t="s">
        <v>1480</v>
      </c>
      <c r="H297" s="714" t="s">
        <v>1481</v>
      </c>
      <c r="I297" s="714" t="s">
        <v>1484</v>
      </c>
      <c r="J297" s="724">
        <v>100</v>
      </c>
      <c r="K297" s="741">
        <v>6.321045941528963</v>
      </c>
      <c r="L297" s="741">
        <v>1</v>
      </c>
      <c r="M297" s="736">
        <v>100</v>
      </c>
      <c r="N297" s="719">
        <f t="shared" si="12"/>
        <v>6.321045941528963</v>
      </c>
      <c r="O297" s="737">
        <f t="shared" si="13"/>
        <v>6.3210459415289633E-2</v>
      </c>
      <c r="P297" s="738">
        <v>0</v>
      </c>
      <c r="Q297" s="737">
        <f t="shared" si="14"/>
        <v>6.3210459415289633E-2</v>
      </c>
      <c r="R297" s="714" t="s">
        <v>498</v>
      </c>
      <c r="S297" s="721" t="s">
        <v>1482</v>
      </c>
      <c r="U297" s="714">
        <v>48.9</v>
      </c>
      <c r="V297" s="714">
        <v>10374</v>
      </c>
    </row>
    <row r="298" spans="1:22">
      <c r="A298" s="721" t="s">
        <v>1479</v>
      </c>
      <c r="B298" s="714">
        <v>2008</v>
      </c>
      <c r="D298" s="722" t="s">
        <v>1479</v>
      </c>
      <c r="E298" s="722" t="s">
        <v>732</v>
      </c>
      <c r="F298" s="714" t="s">
        <v>705</v>
      </c>
      <c r="G298" s="723" t="s">
        <v>1480</v>
      </c>
      <c r="H298" s="714" t="s">
        <v>1481</v>
      </c>
      <c r="I298" s="714" t="s">
        <v>402</v>
      </c>
      <c r="J298" s="724">
        <v>100</v>
      </c>
      <c r="K298" s="741">
        <v>1.9702197203559104</v>
      </c>
      <c r="L298" s="741">
        <v>1</v>
      </c>
      <c r="M298" s="736">
        <v>100</v>
      </c>
      <c r="N298" s="719">
        <f t="shared" si="12"/>
        <v>1.9702197203559104</v>
      </c>
      <c r="O298" s="737">
        <f t="shared" si="13"/>
        <v>1.9702197203559105E-2</v>
      </c>
      <c r="P298" s="738">
        <v>0</v>
      </c>
      <c r="Q298" s="737">
        <f t="shared" si="14"/>
        <v>1.9702197203559105E-2</v>
      </c>
      <c r="R298" s="714" t="s">
        <v>498</v>
      </c>
      <c r="S298" s="721" t="s">
        <v>1482</v>
      </c>
      <c r="U298" s="714">
        <v>48.9</v>
      </c>
      <c r="V298" s="714">
        <v>10374</v>
      </c>
    </row>
    <row r="299" spans="1:22">
      <c r="A299" s="721" t="s">
        <v>1479</v>
      </c>
      <c r="B299" s="714">
        <v>2008</v>
      </c>
      <c r="D299" s="722" t="s">
        <v>619</v>
      </c>
      <c r="E299" s="722" t="s">
        <v>1485</v>
      </c>
      <c r="F299" s="714" t="s">
        <v>705</v>
      </c>
      <c r="G299" s="723" t="s">
        <v>1480</v>
      </c>
      <c r="H299" s="714" t="s">
        <v>1481</v>
      </c>
      <c r="I299" s="714" t="s">
        <v>1484</v>
      </c>
      <c r="J299" s="724">
        <v>100</v>
      </c>
      <c r="K299" s="741">
        <v>8.3203195932449603</v>
      </c>
      <c r="L299" s="741">
        <v>1</v>
      </c>
      <c r="M299" s="736">
        <v>100</v>
      </c>
      <c r="N299" s="719">
        <f t="shared" si="12"/>
        <v>8.3203195932449603</v>
      </c>
      <c r="O299" s="737">
        <f t="shared" si="13"/>
        <v>8.3203195932449597E-2</v>
      </c>
      <c r="P299" s="738">
        <v>0</v>
      </c>
      <c r="Q299" s="737">
        <f t="shared" si="14"/>
        <v>8.3203195932449597E-2</v>
      </c>
      <c r="R299" s="714" t="s">
        <v>498</v>
      </c>
      <c r="S299" s="721" t="s">
        <v>1482</v>
      </c>
      <c r="U299" s="714">
        <v>48.9</v>
      </c>
      <c r="V299" s="714">
        <v>10374</v>
      </c>
    </row>
    <row r="300" spans="1:22">
      <c r="A300" s="721" t="s">
        <v>1479</v>
      </c>
      <c r="B300" s="714">
        <v>2008</v>
      </c>
      <c r="D300" s="722" t="s">
        <v>1479</v>
      </c>
      <c r="E300" s="722" t="s">
        <v>1487</v>
      </c>
      <c r="F300" s="714" t="s">
        <v>705</v>
      </c>
      <c r="G300" s="723" t="s">
        <v>1480</v>
      </c>
      <c r="H300" s="714" t="s">
        <v>1481</v>
      </c>
      <c r="I300" s="714" t="s">
        <v>1484</v>
      </c>
      <c r="J300" s="724">
        <v>100</v>
      </c>
      <c r="K300" s="741">
        <v>2.6929362629380784</v>
      </c>
      <c r="L300" s="741">
        <v>1</v>
      </c>
      <c r="M300" s="736">
        <v>100</v>
      </c>
      <c r="N300" s="719">
        <f t="shared" si="12"/>
        <v>2.6929362629380784</v>
      </c>
      <c r="O300" s="737">
        <f t="shared" si="13"/>
        <v>2.6929362629380785E-2</v>
      </c>
      <c r="P300" s="738">
        <v>0</v>
      </c>
      <c r="Q300" s="737">
        <f t="shared" si="14"/>
        <v>2.6929362629380785E-2</v>
      </c>
      <c r="R300" s="714" t="s">
        <v>498</v>
      </c>
      <c r="S300" s="721" t="s">
        <v>1482</v>
      </c>
      <c r="U300" s="714">
        <v>48.9</v>
      </c>
      <c r="V300" s="714">
        <v>10374</v>
      </c>
    </row>
    <row r="301" spans="1:22">
      <c r="A301" s="721" t="s">
        <v>1479</v>
      </c>
      <c r="B301" s="714">
        <v>2008</v>
      </c>
      <c r="D301" s="722" t="s">
        <v>619</v>
      </c>
      <c r="E301" s="722" t="s">
        <v>1485</v>
      </c>
      <c r="F301" s="714" t="s">
        <v>705</v>
      </c>
      <c r="G301" s="723" t="s">
        <v>1480</v>
      </c>
      <c r="H301" s="714" t="s">
        <v>1481</v>
      </c>
      <c r="I301" s="714" t="s">
        <v>1484</v>
      </c>
      <c r="J301" s="724">
        <v>16</v>
      </c>
      <c r="K301" s="741">
        <v>1.9611403668058833</v>
      </c>
      <c r="L301" s="741">
        <v>1</v>
      </c>
      <c r="M301" s="736">
        <v>100</v>
      </c>
      <c r="N301" s="719">
        <f t="shared" si="12"/>
        <v>1.9611403668058833</v>
      </c>
      <c r="O301" s="737">
        <f t="shared" si="13"/>
        <v>0.12257127292536771</v>
      </c>
      <c r="P301" s="738">
        <v>0</v>
      </c>
      <c r="Q301" s="737">
        <f t="shared" si="14"/>
        <v>0.12257127292536771</v>
      </c>
      <c r="R301" s="714" t="s">
        <v>498</v>
      </c>
      <c r="S301" s="721" t="s">
        <v>1482</v>
      </c>
      <c r="U301" s="714">
        <v>48.9</v>
      </c>
      <c r="V301" s="714">
        <v>10374</v>
      </c>
    </row>
    <row r="302" spans="1:22">
      <c r="A302" s="721" t="s">
        <v>1479</v>
      </c>
      <c r="B302" s="714">
        <v>2008</v>
      </c>
      <c r="D302" s="722" t="s">
        <v>1479</v>
      </c>
      <c r="E302" s="722" t="s">
        <v>1488</v>
      </c>
      <c r="F302" s="714" t="s">
        <v>705</v>
      </c>
      <c r="G302" s="723" t="s">
        <v>1480</v>
      </c>
      <c r="H302" s="714" t="s">
        <v>1481</v>
      </c>
      <c r="I302" s="714" t="s">
        <v>1484</v>
      </c>
      <c r="J302" s="724">
        <v>100</v>
      </c>
      <c r="K302" s="741">
        <v>3.7770110768113305</v>
      </c>
      <c r="L302" s="741">
        <v>1</v>
      </c>
      <c r="M302" s="736">
        <v>100</v>
      </c>
      <c r="N302" s="719">
        <f t="shared" si="12"/>
        <v>3.7770110768113305</v>
      </c>
      <c r="O302" s="737">
        <f t="shared" si="13"/>
        <v>3.7770110768113305E-2</v>
      </c>
      <c r="P302" s="738">
        <v>0</v>
      </c>
      <c r="Q302" s="737">
        <f t="shared" si="14"/>
        <v>3.7770110768113305E-2</v>
      </c>
      <c r="R302" s="714" t="s">
        <v>498</v>
      </c>
      <c r="S302" s="721" t="s">
        <v>1482</v>
      </c>
      <c r="U302" s="714">
        <v>48.9</v>
      </c>
      <c r="V302" s="714">
        <v>10374</v>
      </c>
    </row>
    <row r="303" spans="1:22">
      <c r="A303" s="721" t="s">
        <v>1479</v>
      </c>
      <c r="B303" s="714">
        <v>2008</v>
      </c>
      <c r="D303" s="722" t="s">
        <v>619</v>
      </c>
      <c r="E303" s="722" t="s">
        <v>1485</v>
      </c>
      <c r="F303" s="714" t="s">
        <v>705</v>
      </c>
      <c r="G303" s="723" t="s">
        <v>1480</v>
      </c>
      <c r="H303" s="714" t="s">
        <v>1481</v>
      </c>
      <c r="I303" s="714" t="s">
        <v>1484</v>
      </c>
      <c r="J303" s="724">
        <v>100</v>
      </c>
      <c r="K303" s="741">
        <v>8.8432903577265289</v>
      </c>
      <c r="L303" s="741">
        <v>1</v>
      </c>
      <c r="M303" s="736">
        <v>100</v>
      </c>
      <c r="N303" s="719">
        <f t="shared" si="12"/>
        <v>8.8432903577265289</v>
      </c>
      <c r="O303" s="737">
        <f t="shared" si="13"/>
        <v>8.8432903577265284E-2</v>
      </c>
      <c r="P303" s="738">
        <v>0</v>
      </c>
      <c r="Q303" s="737">
        <f t="shared" si="14"/>
        <v>8.8432903577265284E-2</v>
      </c>
      <c r="R303" s="714" t="s">
        <v>498</v>
      </c>
      <c r="S303" s="721" t="s">
        <v>1482</v>
      </c>
      <c r="U303" s="714">
        <v>48.9</v>
      </c>
      <c r="V303" s="714">
        <v>10374</v>
      </c>
    </row>
    <row r="304" spans="1:22">
      <c r="A304" s="721" t="s">
        <v>1479</v>
      </c>
      <c r="B304" s="714">
        <v>2008</v>
      </c>
      <c r="D304" s="722" t="s">
        <v>1479</v>
      </c>
      <c r="E304" s="722" t="s">
        <v>732</v>
      </c>
      <c r="F304" s="714" t="s">
        <v>705</v>
      </c>
      <c r="G304" s="723" t="s">
        <v>1480</v>
      </c>
      <c r="H304" s="714" t="s">
        <v>1481</v>
      </c>
      <c r="I304" s="714" t="s">
        <v>402</v>
      </c>
      <c r="J304" s="724">
        <v>100</v>
      </c>
      <c r="K304" s="741">
        <v>2.9507899037588521</v>
      </c>
      <c r="L304" s="741">
        <v>1</v>
      </c>
      <c r="M304" s="736">
        <v>100</v>
      </c>
      <c r="N304" s="719">
        <f t="shared" si="12"/>
        <v>2.9507899037588521</v>
      </c>
      <c r="O304" s="737">
        <f t="shared" si="13"/>
        <v>2.950789903758852E-2</v>
      </c>
      <c r="P304" s="738">
        <v>0</v>
      </c>
      <c r="Q304" s="737">
        <f t="shared" si="14"/>
        <v>2.950789903758852E-2</v>
      </c>
      <c r="R304" s="714" t="s">
        <v>498</v>
      </c>
      <c r="S304" s="721" t="s">
        <v>1482</v>
      </c>
      <c r="U304" s="714">
        <v>48.9</v>
      </c>
      <c r="V304" s="714">
        <v>10374</v>
      </c>
    </row>
    <row r="305" spans="1:22">
      <c r="A305" s="721" t="s">
        <v>1479</v>
      </c>
      <c r="B305" s="714">
        <v>2008</v>
      </c>
      <c r="D305" s="722" t="s">
        <v>619</v>
      </c>
      <c r="E305" s="722" t="s">
        <v>1485</v>
      </c>
      <c r="F305" s="714" t="s">
        <v>705</v>
      </c>
      <c r="G305" s="723" t="s">
        <v>1480</v>
      </c>
      <c r="H305" s="714" t="s">
        <v>1481</v>
      </c>
      <c r="I305" s="714" t="s">
        <v>1484</v>
      </c>
      <c r="J305" s="724">
        <v>100</v>
      </c>
      <c r="K305" s="741">
        <v>9.1701470855275105</v>
      </c>
      <c r="L305" s="741">
        <v>1</v>
      </c>
      <c r="M305" s="736">
        <v>100</v>
      </c>
      <c r="N305" s="719">
        <f t="shared" si="12"/>
        <v>9.1701470855275105</v>
      </c>
      <c r="O305" s="737">
        <f t="shared" si="13"/>
        <v>9.1701470855275108E-2</v>
      </c>
      <c r="P305" s="738">
        <v>0</v>
      </c>
      <c r="Q305" s="737">
        <f t="shared" si="14"/>
        <v>9.1701470855275108E-2</v>
      </c>
      <c r="R305" s="714" t="s">
        <v>498</v>
      </c>
      <c r="S305" s="721" t="s">
        <v>1482</v>
      </c>
      <c r="U305" s="714">
        <v>48.9</v>
      </c>
      <c r="V305" s="714">
        <v>10374</v>
      </c>
    </row>
    <row r="306" spans="1:22">
      <c r="A306" s="721" t="s">
        <v>1479</v>
      </c>
      <c r="B306" s="714">
        <v>2008</v>
      </c>
      <c r="D306" s="722" t="s">
        <v>1479</v>
      </c>
      <c r="E306" s="722" t="s">
        <v>1489</v>
      </c>
      <c r="F306" s="714" t="s">
        <v>705</v>
      </c>
      <c r="G306" s="723" t="s">
        <v>1480</v>
      </c>
      <c r="H306" s="714" t="s">
        <v>1481</v>
      </c>
      <c r="I306" s="714" t="s">
        <v>1484</v>
      </c>
      <c r="J306" s="724">
        <v>100</v>
      </c>
      <c r="K306" s="741">
        <v>5.9923733430179764</v>
      </c>
      <c r="L306" s="741">
        <v>1</v>
      </c>
      <c r="M306" s="736">
        <v>100</v>
      </c>
      <c r="N306" s="719">
        <f t="shared" si="12"/>
        <v>5.9923733430179764</v>
      </c>
      <c r="O306" s="737">
        <f t="shared" si="13"/>
        <v>5.9923733430179767E-2</v>
      </c>
      <c r="P306" s="738">
        <v>0</v>
      </c>
      <c r="Q306" s="737">
        <f t="shared" si="14"/>
        <v>5.9923733430179767E-2</v>
      </c>
      <c r="R306" s="714" t="s">
        <v>498</v>
      </c>
      <c r="S306" s="721" t="s">
        <v>1482</v>
      </c>
      <c r="U306" s="714">
        <v>48.9</v>
      </c>
      <c r="V306" s="714">
        <v>10374</v>
      </c>
    </row>
    <row r="307" spans="1:22">
      <c r="A307" s="721" t="s">
        <v>1479</v>
      </c>
      <c r="B307" s="714">
        <v>2008</v>
      </c>
      <c r="D307" s="722" t="s">
        <v>619</v>
      </c>
      <c r="E307" s="722" t="s">
        <v>1485</v>
      </c>
      <c r="F307" s="714" t="s">
        <v>705</v>
      </c>
      <c r="G307" s="723" t="s">
        <v>1480</v>
      </c>
      <c r="H307" s="714" t="s">
        <v>1481</v>
      </c>
      <c r="I307" s="714" t="s">
        <v>1484</v>
      </c>
      <c r="J307" s="724">
        <v>16</v>
      </c>
      <c r="K307" s="741">
        <v>1.8939531505356817</v>
      </c>
      <c r="L307" s="741">
        <v>1</v>
      </c>
      <c r="M307" s="736">
        <v>100</v>
      </c>
      <c r="N307" s="719">
        <f t="shared" si="12"/>
        <v>1.8939531505356817</v>
      </c>
      <c r="O307" s="737">
        <f t="shared" si="13"/>
        <v>0.11837207190848011</v>
      </c>
      <c r="P307" s="738">
        <v>0</v>
      </c>
      <c r="Q307" s="737">
        <f t="shared" si="14"/>
        <v>0.11837207190848011</v>
      </c>
      <c r="R307" s="714" t="s">
        <v>498</v>
      </c>
      <c r="S307" s="721" t="s">
        <v>1482</v>
      </c>
      <c r="U307" s="714">
        <v>48.9</v>
      </c>
      <c r="V307" s="714">
        <v>10374</v>
      </c>
    </row>
    <row r="308" spans="1:22">
      <c r="A308" s="721" t="s">
        <v>1479</v>
      </c>
      <c r="B308" s="714">
        <v>2008</v>
      </c>
      <c r="D308" s="722" t="s">
        <v>1479</v>
      </c>
      <c r="E308" s="722" t="s">
        <v>1487</v>
      </c>
      <c r="F308" s="714" t="s">
        <v>705</v>
      </c>
      <c r="G308" s="723" t="s">
        <v>1480</v>
      </c>
      <c r="H308" s="714" t="s">
        <v>1481</v>
      </c>
      <c r="I308" s="714" t="s">
        <v>1484</v>
      </c>
      <c r="J308" s="724">
        <v>100</v>
      </c>
      <c r="K308" s="741">
        <v>5.3858725258761568</v>
      </c>
      <c r="L308" s="741">
        <v>1</v>
      </c>
      <c r="M308" s="736">
        <v>100</v>
      </c>
      <c r="N308" s="719">
        <f t="shared" si="12"/>
        <v>5.3858725258761568</v>
      </c>
      <c r="O308" s="737">
        <f t="shared" si="13"/>
        <v>5.3858725258761571E-2</v>
      </c>
      <c r="P308" s="738">
        <v>0</v>
      </c>
      <c r="Q308" s="737">
        <f t="shared" si="14"/>
        <v>5.3858725258761571E-2</v>
      </c>
      <c r="R308" s="714" t="s">
        <v>498</v>
      </c>
      <c r="S308" s="721" t="s">
        <v>1482</v>
      </c>
      <c r="U308" s="714">
        <v>48.9</v>
      </c>
      <c r="V308" s="714">
        <v>10374</v>
      </c>
    </row>
    <row r="309" spans="1:22">
      <c r="A309" s="721" t="s">
        <v>1479</v>
      </c>
      <c r="B309" s="714">
        <v>2008</v>
      </c>
      <c r="D309" s="722" t="s">
        <v>1479</v>
      </c>
      <c r="E309" s="722" t="s">
        <v>1486</v>
      </c>
      <c r="F309" s="714" t="s">
        <v>705</v>
      </c>
      <c r="G309" s="723" t="s">
        <v>1480</v>
      </c>
      <c r="H309" s="714" t="s">
        <v>1481</v>
      </c>
      <c r="I309" s="714" t="s">
        <v>1484</v>
      </c>
      <c r="J309" s="724">
        <v>100</v>
      </c>
      <c r="K309" s="741">
        <v>5.447612130016342</v>
      </c>
      <c r="L309" s="741">
        <v>1</v>
      </c>
      <c r="M309" s="736">
        <v>100</v>
      </c>
      <c r="N309" s="719">
        <f t="shared" si="12"/>
        <v>5.447612130016342</v>
      </c>
      <c r="O309" s="737">
        <f t="shared" si="13"/>
        <v>5.4476121300163417E-2</v>
      </c>
      <c r="P309" s="738">
        <v>0</v>
      </c>
      <c r="Q309" s="737">
        <f t="shared" si="14"/>
        <v>5.4476121300163417E-2</v>
      </c>
      <c r="R309" s="714" t="s">
        <v>498</v>
      </c>
      <c r="S309" s="721" t="s">
        <v>1482</v>
      </c>
      <c r="U309" s="714">
        <v>48.9</v>
      </c>
      <c r="V309" s="714">
        <v>10374</v>
      </c>
    </row>
    <row r="310" spans="1:22">
      <c r="A310" s="721" t="s">
        <v>1479</v>
      </c>
      <c r="B310" s="714">
        <v>2008</v>
      </c>
      <c r="D310" s="722" t="s">
        <v>619</v>
      </c>
      <c r="E310" s="722" t="s">
        <v>1485</v>
      </c>
      <c r="F310" s="714" t="s">
        <v>705</v>
      </c>
      <c r="G310" s="723" t="s">
        <v>1480</v>
      </c>
      <c r="H310" s="714" t="s">
        <v>1481</v>
      </c>
      <c r="I310" s="714" t="s">
        <v>1484</v>
      </c>
      <c r="J310" s="724">
        <v>16</v>
      </c>
      <c r="K310" s="741">
        <v>2.0246958416560741</v>
      </c>
      <c r="L310" s="741">
        <v>1</v>
      </c>
      <c r="M310" s="736">
        <v>100</v>
      </c>
      <c r="N310" s="719">
        <f t="shared" si="12"/>
        <v>2.0246958416560741</v>
      </c>
      <c r="O310" s="737">
        <f t="shared" si="13"/>
        <v>0.12654349010350463</v>
      </c>
      <c r="P310" s="738">
        <v>0</v>
      </c>
      <c r="Q310" s="737">
        <f t="shared" si="14"/>
        <v>0.12654349010350463</v>
      </c>
      <c r="R310" s="714" t="s">
        <v>498</v>
      </c>
      <c r="S310" s="721" t="s">
        <v>1482</v>
      </c>
      <c r="U310" s="714">
        <v>48.9</v>
      </c>
      <c r="V310" s="714">
        <v>10374</v>
      </c>
    </row>
    <row r="311" spans="1:22">
      <c r="A311" s="721" t="s">
        <v>1479</v>
      </c>
      <c r="B311" s="714">
        <v>2008</v>
      </c>
      <c r="D311" s="722" t="s">
        <v>1479</v>
      </c>
      <c r="E311" s="722" t="s">
        <v>732</v>
      </c>
      <c r="F311" s="714" t="s">
        <v>705</v>
      </c>
      <c r="G311" s="723" t="s">
        <v>1480</v>
      </c>
      <c r="H311" s="714" t="s">
        <v>1481</v>
      </c>
      <c r="I311" s="714" t="s">
        <v>402</v>
      </c>
      <c r="J311" s="724">
        <v>100</v>
      </c>
      <c r="K311" s="741">
        <v>3.6317414200108948</v>
      </c>
      <c r="L311" s="741">
        <v>1</v>
      </c>
      <c r="M311" s="736">
        <v>100</v>
      </c>
      <c r="N311" s="719">
        <f t="shared" si="12"/>
        <v>3.6317414200108948</v>
      </c>
      <c r="O311" s="737">
        <f t="shared" si="13"/>
        <v>3.6317414200108949E-2</v>
      </c>
      <c r="P311" s="738">
        <v>0</v>
      </c>
      <c r="Q311" s="737">
        <f t="shared" si="14"/>
        <v>3.6317414200108949E-2</v>
      </c>
      <c r="R311" s="714" t="s">
        <v>498</v>
      </c>
      <c r="S311" s="721" t="s">
        <v>1482</v>
      </c>
      <c r="U311" s="714">
        <v>48.9</v>
      </c>
      <c r="V311" s="714">
        <v>10374</v>
      </c>
    </row>
    <row r="312" spans="1:22">
      <c r="A312" s="721" t="s">
        <v>1479</v>
      </c>
      <c r="B312" s="714">
        <v>2008</v>
      </c>
      <c r="D312" s="722" t="s">
        <v>619</v>
      </c>
      <c r="E312" s="722" t="s">
        <v>1485</v>
      </c>
      <c r="F312" s="714" t="s">
        <v>705</v>
      </c>
      <c r="G312" s="723" t="s">
        <v>1480</v>
      </c>
      <c r="H312" s="714" t="s">
        <v>1481</v>
      </c>
      <c r="I312" s="714" t="s">
        <v>1484</v>
      </c>
      <c r="J312" s="724">
        <v>16</v>
      </c>
      <c r="K312" s="741">
        <v>1.8885055384056653</v>
      </c>
      <c r="L312" s="741">
        <v>1</v>
      </c>
      <c r="M312" s="736">
        <v>100</v>
      </c>
      <c r="N312" s="719">
        <f t="shared" si="12"/>
        <v>1.8885055384056653</v>
      </c>
      <c r="O312" s="737">
        <f t="shared" si="13"/>
        <v>0.11803159615035408</v>
      </c>
      <c r="P312" s="738">
        <v>0</v>
      </c>
      <c r="Q312" s="737">
        <f t="shared" si="14"/>
        <v>0.11803159615035408</v>
      </c>
      <c r="R312" s="714" t="s">
        <v>498</v>
      </c>
      <c r="S312" s="721" t="s">
        <v>1482</v>
      </c>
      <c r="U312" s="714">
        <v>48.9</v>
      </c>
      <c r="V312" s="714">
        <v>10374</v>
      </c>
    </row>
    <row r="313" spans="1:22">
      <c r="A313" s="721" t="s">
        <v>1479</v>
      </c>
      <c r="B313" s="714">
        <v>2008</v>
      </c>
      <c r="D313" s="722" t="s">
        <v>1479</v>
      </c>
      <c r="E313" s="722" t="s">
        <v>1487</v>
      </c>
      <c r="F313" s="714" t="s">
        <v>705</v>
      </c>
      <c r="G313" s="723" t="s">
        <v>1480</v>
      </c>
      <c r="H313" s="714" t="s">
        <v>1481</v>
      </c>
      <c r="I313" s="714" t="s">
        <v>1484</v>
      </c>
      <c r="J313" s="724">
        <v>100</v>
      </c>
      <c r="K313" s="741">
        <v>2.723806065008171</v>
      </c>
      <c r="L313" s="741">
        <v>1</v>
      </c>
      <c r="M313" s="736">
        <v>100</v>
      </c>
      <c r="N313" s="719">
        <f t="shared" si="12"/>
        <v>2.723806065008171</v>
      </c>
      <c r="O313" s="737">
        <f t="shared" si="13"/>
        <v>2.7238060650081709E-2</v>
      </c>
      <c r="P313" s="738">
        <v>0</v>
      </c>
      <c r="Q313" s="737">
        <f t="shared" si="14"/>
        <v>2.7238060650081709E-2</v>
      </c>
      <c r="R313" s="714" t="s">
        <v>498</v>
      </c>
      <c r="S313" s="721" t="s">
        <v>1482</v>
      </c>
      <c r="U313" s="714">
        <v>48.9</v>
      </c>
      <c r="V313" s="714">
        <v>10374</v>
      </c>
    </row>
    <row r="314" spans="1:22">
      <c r="A314" s="721" t="s">
        <v>1479</v>
      </c>
      <c r="B314" s="714">
        <v>2008</v>
      </c>
      <c r="D314" s="722" t="s">
        <v>619</v>
      </c>
      <c r="E314" s="722" t="s">
        <v>1485</v>
      </c>
      <c r="F314" s="714" t="s">
        <v>705</v>
      </c>
      <c r="G314" s="723" t="s">
        <v>1480</v>
      </c>
      <c r="H314" s="714" t="s">
        <v>1481</v>
      </c>
      <c r="I314" s="714" t="s">
        <v>1484</v>
      </c>
      <c r="J314" s="724">
        <v>16</v>
      </c>
      <c r="K314" s="741">
        <v>2.0410386780461232</v>
      </c>
      <c r="L314" s="741">
        <v>1</v>
      </c>
      <c r="M314" s="736">
        <v>100</v>
      </c>
      <c r="N314" s="719">
        <f t="shared" si="12"/>
        <v>2.0410386780461232</v>
      </c>
      <c r="O314" s="737">
        <f t="shared" si="13"/>
        <v>0.1275649173778827</v>
      </c>
      <c r="P314" s="738">
        <v>0</v>
      </c>
      <c r="Q314" s="737">
        <f t="shared" si="14"/>
        <v>0.1275649173778827</v>
      </c>
      <c r="R314" s="714" t="s">
        <v>498</v>
      </c>
      <c r="S314" s="721" t="s">
        <v>1482</v>
      </c>
      <c r="U314" s="714">
        <v>48.9</v>
      </c>
      <c r="V314" s="714">
        <v>10374</v>
      </c>
    </row>
    <row r="315" spans="1:22">
      <c r="A315" s="721" t="s">
        <v>1479</v>
      </c>
      <c r="B315" s="714">
        <v>2008</v>
      </c>
      <c r="D315" s="722" t="s">
        <v>1479</v>
      </c>
      <c r="E315" s="722" t="s">
        <v>1490</v>
      </c>
      <c r="F315" s="714" t="s">
        <v>705</v>
      </c>
      <c r="G315" s="723" t="s">
        <v>1480</v>
      </c>
      <c r="H315" s="714" t="s">
        <v>1481</v>
      </c>
      <c r="I315" s="714" t="s">
        <v>1484</v>
      </c>
      <c r="J315" s="724">
        <v>100</v>
      </c>
      <c r="K315" s="741">
        <v>5.8107862720174319</v>
      </c>
      <c r="L315" s="741">
        <v>1</v>
      </c>
      <c r="M315" s="736">
        <v>100</v>
      </c>
      <c r="N315" s="719">
        <f t="shared" si="12"/>
        <v>5.8107862720174319</v>
      </c>
      <c r="O315" s="737">
        <f t="shared" si="13"/>
        <v>5.8107862720174319E-2</v>
      </c>
      <c r="P315" s="738">
        <v>0</v>
      </c>
      <c r="Q315" s="737">
        <f t="shared" si="14"/>
        <v>5.8107862720174319E-2</v>
      </c>
      <c r="R315" s="714" t="s">
        <v>498</v>
      </c>
      <c r="S315" s="721" t="s">
        <v>1482</v>
      </c>
      <c r="U315" s="714">
        <v>48.9</v>
      </c>
      <c r="V315" s="714">
        <v>10374</v>
      </c>
    </row>
    <row r="316" spans="1:22">
      <c r="A316" s="721" t="s">
        <v>1479</v>
      </c>
      <c r="B316" s="714">
        <v>2008</v>
      </c>
      <c r="D316" s="722" t="s">
        <v>619</v>
      </c>
      <c r="E316" s="722" t="s">
        <v>1485</v>
      </c>
      <c r="F316" s="714" t="s">
        <v>705</v>
      </c>
      <c r="G316" s="723" t="s">
        <v>1480</v>
      </c>
      <c r="H316" s="714" t="s">
        <v>1481</v>
      </c>
      <c r="I316" s="714" t="s">
        <v>1484</v>
      </c>
      <c r="J316" s="724">
        <v>100</v>
      </c>
      <c r="K316" s="741">
        <v>8.8432903577265289</v>
      </c>
      <c r="L316" s="741">
        <v>1</v>
      </c>
      <c r="M316" s="736">
        <v>100</v>
      </c>
      <c r="N316" s="719">
        <f t="shared" si="12"/>
        <v>8.8432903577265289</v>
      </c>
      <c r="O316" s="737">
        <f t="shared" si="13"/>
        <v>8.8432903577265284E-2</v>
      </c>
      <c r="P316" s="738">
        <v>0</v>
      </c>
      <c r="Q316" s="737">
        <f t="shared" si="14"/>
        <v>8.8432903577265284E-2</v>
      </c>
      <c r="R316" s="714" t="s">
        <v>498</v>
      </c>
      <c r="S316" s="721" t="s">
        <v>1482</v>
      </c>
      <c r="U316" s="714">
        <v>48.9</v>
      </c>
      <c r="V316" s="714">
        <v>10374</v>
      </c>
    </row>
    <row r="317" spans="1:22">
      <c r="A317" s="721" t="s">
        <v>1479</v>
      </c>
      <c r="B317" s="714">
        <v>2008</v>
      </c>
      <c r="D317" s="722" t="s">
        <v>1479</v>
      </c>
      <c r="E317" s="722" t="s">
        <v>1486</v>
      </c>
      <c r="F317" s="714" t="s">
        <v>705</v>
      </c>
      <c r="G317" s="723" t="s">
        <v>1480</v>
      </c>
      <c r="H317" s="714" t="s">
        <v>1481</v>
      </c>
      <c r="I317" s="714" t="s">
        <v>1484</v>
      </c>
      <c r="J317" s="724">
        <v>100</v>
      </c>
      <c r="K317" s="741">
        <v>6.1921191211185755</v>
      </c>
      <c r="L317" s="741">
        <v>1</v>
      </c>
      <c r="M317" s="736">
        <v>100</v>
      </c>
      <c r="N317" s="719">
        <f t="shared" si="12"/>
        <v>6.1921191211185755</v>
      </c>
      <c r="O317" s="737">
        <f t="shared" si="13"/>
        <v>6.1921191211185757E-2</v>
      </c>
      <c r="P317" s="738">
        <v>0</v>
      </c>
      <c r="Q317" s="737">
        <f t="shared" si="14"/>
        <v>6.1921191211185757E-2</v>
      </c>
      <c r="R317" s="714" t="s">
        <v>498</v>
      </c>
      <c r="S317" s="721" t="s">
        <v>1482</v>
      </c>
      <c r="U317" s="714">
        <v>48.9</v>
      </c>
      <c r="V317" s="714">
        <v>10374</v>
      </c>
    </row>
    <row r="318" spans="1:22">
      <c r="A318" s="721" t="s">
        <v>1479</v>
      </c>
      <c r="B318" s="714">
        <v>2008</v>
      </c>
      <c r="D318" s="722" t="s">
        <v>1479</v>
      </c>
      <c r="E318" s="722" t="s">
        <v>1486</v>
      </c>
      <c r="F318" s="714" t="s">
        <v>705</v>
      </c>
      <c r="G318" s="723" t="s">
        <v>1480</v>
      </c>
      <c r="H318" s="714" t="s">
        <v>1481</v>
      </c>
      <c r="I318" s="714" t="s">
        <v>1484</v>
      </c>
      <c r="J318" s="724">
        <v>100</v>
      </c>
      <c r="K318" s="741">
        <v>4.5396767750136187</v>
      </c>
      <c r="L318" s="741">
        <v>1</v>
      </c>
      <c r="M318" s="736">
        <v>100</v>
      </c>
      <c r="N318" s="719">
        <f t="shared" si="12"/>
        <v>4.5396767750136187</v>
      </c>
      <c r="O318" s="737">
        <f t="shared" si="13"/>
        <v>4.5396767750136187E-2</v>
      </c>
      <c r="P318" s="738">
        <v>0</v>
      </c>
      <c r="Q318" s="737">
        <f t="shared" si="14"/>
        <v>4.5396767750136187E-2</v>
      </c>
      <c r="R318" s="714" t="s">
        <v>498</v>
      </c>
      <c r="S318" s="721" t="s">
        <v>1482</v>
      </c>
      <c r="U318" s="714">
        <v>48.9</v>
      </c>
      <c r="V318" s="714">
        <v>10374</v>
      </c>
    </row>
    <row r="319" spans="1:22">
      <c r="A319" s="721" t="s">
        <v>1479</v>
      </c>
      <c r="B319" s="714">
        <v>2008</v>
      </c>
      <c r="D319" s="722" t="s">
        <v>619</v>
      </c>
      <c r="E319" s="722" t="s">
        <v>1485</v>
      </c>
      <c r="F319" s="714" t="s">
        <v>705</v>
      </c>
      <c r="G319" s="723" t="s">
        <v>1480</v>
      </c>
      <c r="H319" s="714" t="s">
        <v>1481</v>
      </c>
      <c r="I319" s="714" t="s">
        <v>1484</v>
      </c>
      <c r="J319" s="724">
        <v>100</v>
      </c>
      <c r="K319" s="741">
        <v>9.1883057926275633</v>
      </c>
      <c r="L319" s="741">
        <v>1</v>
      </c>
      <c r="M319" s="736">
        <v>100</v>
      </c>
      <c r="N319" s="719">
        <f t="shared" si="12"/>
        <v>9.1883057926275633</v>
      </c>
      <c r="O319" s="737">
        <f t="shared" si="13"/>
        <v>9.188305792627563E-2</v>
      </c>
      <c r="P319" s="738">
        <v>0</v>
      </c>
      <c r="Q319" s="737">
        <f t="shared" si="14"/>
        <v>9.188305792627563E-2</v>
      </c>
      <c r="R319" s="714" t="s">
        <v>498</v>
      </c>
      <c r="S319" s="721" t="s">
        <v>1482</v>
      </c>
      <c r="U319" s="714">
        <v>48.9</v>
      </c>
      <c r="V319" s="714">
        <v>10374</v>
      </c>
    </row>
    <row r="320" spans="1:22">
      <c r="A320" s="721" t="s">
        <v>1479</v>
      </c>
      <c r="B320" s="714">
        <v>2008</v>
      </c>
      <c r="D320" s="722" t="s">
        <v>1479</v>
      </c>
      <c r="E320" s="722" t="s">
        <v>1491</v>
      </c>
      <c r="F320" s="714" t="s">
        <v>705</v>
      </c>
      <c r="G320" s="723" t="s">
        <v>1480</v>
      </c>
      <c r="H320" s="714" t="s">
        <v>1481</v>
      </c>
      <c r="I320" s="714" t="s">
        <v>1484</v>
      </c>
      <c r="J320" s="724">
        <v>100</v>
      </c>
      <c r="K320" s="741">
        <v>6.0450335936081343</v>
      </c>
      <c r="L320" s="741">
        <v>1</v>
      </c>
      <c r="M320" s="736">
        <v>100</v>
      </c>
      <c r="N320" s="719">
        <f t="shared" si="12"/>
        <v>6.0450335936081343</v>
      </c>
      <c r="O320" s="737">
        <f t="shared" si="13"/>
        <v>6.0450335936081338E-2</v>
      </c>
      <c r="P320" s="738">
        <v>0</v>
      </c>
      <c r="Q320" s="737">
        <f t="shared" si="14"/>
        <v>6.0450335936081338E-2</v>
      </c>
      <c r="R320" s="714" t="s">
        <v>498</v>
      </c>
      <c r="S320" s="721" t="s">
        <v>1482</v>
      </c>
      <c r="U320" s="714">
        <v>48.9</v>
      </c>
      <c r="V320" s="714">
        <v>10374</v>
      </c>
    </row>
    <row r="321" spans="1:22">
      <c r="A321" s="721" t="s">
        <v>1479</v>
      </c>
      <c r="B321" s="714">
        <v>2008</v>
      </c>
      <c r="D321" s="722" t="s">
        <v>1479</v>
      </c>
      <c r="E321" s="722" t="s">
        <v>1486</v>
      </c>
      <c r="F321" s="714" t="s">
        <v>705</v>
      </c>
      <c r="G321" s="723" t="s">
        <v>1480</v>
      </c>
      <c r="H321" s="714" t="s">
        <v>1481</v>
      </c>
      <c r="I321" s="714" t="s">
        <v>1484</v>
      </c>
      <c r="J321" s="724">
        <v>100</v>
      </c>
      <c r="K321" s="741">
        <v>4.5051752315235154</v>
      </c>
      <c r="L321" s="741">
        <v>1</v>
      </c>
      <c r="M321" s="736">
        <v>100</v>
      </c>
      <c r="N321" s="719">
        <f t="shared" si="12"/>
        <v>4.5051752315235154</v>
      </c>
      <c r="O321" s="737">
        <f t="shared" si="13"/>
        <v>4.5051752315235151E-2</v>
      </c>
      <c r="P321" s="738">
        <v>0</v>
      </c>
      <c r="Q321" s="737">
        <f t="shared" si="14"/>
        <v>4.5051752315235151E-2</v>
      </c>
      <c r="R321" s="714" t="s">
        <v>498</v>
      </c>
      <c r="S321" s="721" t="s">
        <v>1482</v>
      </c>
      <c r="U321" s="714">
        <v>48.9</v>
      </c>
      <c r="V321" s="714">
        <v>10374</v>
      </c>
    </row>
    <row r="322" spans="1:22">
      <c r="A322" s="721" t="s">
        <v>1479</v>
      </c>
      <c r="B322" s="714">
        <v>2008</v>
      </c>
      <c r="D322" s="722" t="s">
        <v>619</v>
      </c>
      <c r="E322" s="722" t="s">
        <v>1485</v>
      </c>
      <c r="F322" s="714" t="s">
        <v>705</v>
      </c>
      <c r="G322" s="723" t="s">
        <v>1480</v>
      </c>
      <c r="H322" s="714" t="s">
        <v>1481</v>
      </c>
      <c r="I322" s="714" t="s">
        <v>1484</v>
      </c>
      <c r="J322" s="724">
        <v>16</v>
      </c>
      <c r="K322" s="741">
        <v>2.133648084256401</v>
      </c>
      <c r="L322" s="741">
        <v>1</v>
      </c>
      <c r="M322" s="736">
        <v>100</v>
      </c>
      <c r="N322" s="719">
        <f t="shared" si="12"/>
        <v>2.133648084256401</v>
      </c>
      <c r="O322" s="737">
        <f t="shared" si="13"/>
        <v>0.13335300526602506</v>
      </c>
      <c r="P322" s="738">
        <v>0</v>
      </c>
      <c r="Q322" s="737">
        <f t="shared" si="14"/>
        <v>0.13335300526602506</v>
      </c>
      <c r="R322" s="714" t="s">
        <v>498</v>
      </c>
      <c r="S322" s="721" t="s">
        <v>1482</v>
      </c>
      <c r="U322" s="714">
        <v>48.9</v>
      </c>
      <c r="V322" s="714">
        <v>10374</v>
      </c>
    </row>
    <row r="323" spans="1:22">
      <c r="A323" s="721" t="s">
        <v>1479</v>
      </c>
      <c r="B323" s="714">
        <v>2008</v>
      </c>
      <c r="D323" s="722" t="s">
        <v>1479</v>
      </c>
      <c r="E323" s="722" t="s">
        <v>1487</v>
      </c>
      <c r="F323" s="714" t="s">
        <v>705</v>
      </c>
      <c r="G323" s="723" t="s">
        <v>1480</v>
      </c>
      <c r="H323" s="714" t="s">
        <v>1481</v>
      </c>
      <c r="I323" s="714" t="s">
        <v>1484</v>
      </c>
      <c r="J323" s="724">
        <v>10</v>
      </c>
      <c r="K323" s="741">
        <v>0.53568185945160696</v>
      </c>
      <c r="L323" s="741">
        <v>1</v>
      </c>
      <c r="M323" s="736">
        <v>100</v>
      </c>
      <c r="N323" s="719">
        <f t="shared" ref="N323:N386" si="15">+K323/L323</f>
        <v>0.53568185945160696</v>
      </c>
      <c r="O323" s="737">
        <f t="shared" ref="O323:O386" si="16">+N323/J323/M323*100</f>
        <v>5.3568185945160697E-2</v>
      </c>
      <c r="P323" s="738">
        <v>0</v>
      </c>
      <c r="Q323" s="737">
        <f t="shared" si="14"/>
        <v>5.3568185945160697E-2</v>
      </c>
      <c r="R323" s="714" t="s">
        <v>498</v>
      </c>
      <c r="S323" s="721" t="s">
        <v>1482</v>
      </c>
      <c r="U323" s="714">
        <v>48.9</v>
      </c>
      <c r="V323" s="714">
        <v>10374</v>
      </c>
    </row>
    <row r="324" spans="1:22">
      <c r="A324" s="721" t="s">
        <v>1479</v>
      </c>
      <c r="B324" s="714">
        <v>2008</v>
      </c>
      <c r="D324" s="722" t="s">
        <v>1479</v>
      </c>
      <c r="E324" s="722" t="s">
        <v>732</v>
      </c>
      <c r="F324" s="714" t="s">
        <v>705</v>
      </c>
      <c r="G324" s="723" t="s">
        <v>1480</v>
      </c>
      <c r="H324" s="714" t="s">
        <v>1481</v>
      </c>
      <c r="I324" s="714" t="s">
        <v>402</v>
      </c>
      <c r="J324" s="724">
        <v>100</v>
      </c>
      <c r="K324" s="741">
        <v>3.2685672780098054</v>
      </c>
      <c r="L324" s="741">
        <v>1</v>
      </c>
      <c r="M324" s="736">
        <v>100</v>
      </c>
      <c r="N324" s="719">
        <f t="shared" si="15"/>
        <v>3.2685672780098054</v>
      </c>
      <c r="O324" s="737">
        <f t="shared" si="16"/>
        <v>3.2685672780098055E-2</v>
      </c>
      <c r="P324" s="738">
        <v>0</v>
      </c>
      <c r="Q324" s="737">
        <f t="shared" ref="Q324:Q387" si="17">+O324/(1+P324)</f>
        <v>3.2685672780098055E-2</v>
      </c>
      <c r="R324" s="714" t="s">
        <v>498</v>
      </c>
      <c r="S324" s="721" t="s">
        <v>1482</v>
      </c>
      <c r="U324" s="714">
        <v>48.9</v>
      </c>
      <c r="V324" s="714">
        <v>10374</v>
      </c>
    </row>
    <row r="325" spans="1:22">
      <c r="A325" s="721" t="s">
        <v>1479</v>
      </c>
      <c r="B325" s="714">
        <v>2008</v>
      </c>
      <c r="D325" s="722" t="s">
        <v>1492</v>
      </c>
      <c r="E325" s="722" t="s">
        <v>1486</v>
      </c>
      <c r="F325" s="714" t="s">
        <v>705</v>
      </c>
      <c r="G325" s="723" t="s">
        <v>1480</v>
      </c>
      <c r="H325" s="714" t="s">
        <v>1481</v>
      </c>
      <c r="I325" s="714" t="s">
        <v>1484</v>
      </c>
      <c r="J325" s="724">
        <v>100</v>
      </c>
      <c r="K325" s="741">
        <v>4.9664063918648989</v>
      </c>
      <c r="L325" s="741">
        <v>1</v>
      </c>
      <c r="M325" s="736">
        <v>100</v>
      </c>
      <c r="N325" s="719">
        <f t="shared" si="15"/>
        <v>4.9664063918648989</v>
      </c>
      <c r="O325" s="737">
        <f t="shared" si="16"/>
        <v>4.9664063918648992E-2</v>
      </c>
      <c r="P325" s="738">
        <v>0</v>
      </c>
      <c r="Q325" s="737">
        <f t="shared" si="17"/>
        <v>4.9664063918648992E-2</v>
      </c>
      <c r="R325" s="714" t="s">
        <v>498</v>
      </c>
      <c r="S325" s="721" t="s">
        <v>1482</v>
      </c>
      <c r="U325" s="714">
        <v>48.9</v>
      </c>
      <c r="V325" s="714">
        <v>10374</v>
      </c>
    </row>
    <row r="326" spans="1:22">
      <c r="A326" s="721" t="s">
        <v>1479</v>
      </c>
      <c r="B326" s="714">
        <v>2008</v>
      </c>
      <c r="D326" s="722" t="s">
        <v>619</v>
      </c>
      <c r="E326" s="722" t="s">
        <v>1485</v>
      </c>
      <c r="F326" s="714" t="s">
        <v>705</v>
      </c>
      <c r="G326" s="723" t="s">
        <v>1480</v>
      </c>
      <c r="H326" s="714" t="s">
        <v>1481</v>
      </c>
      <c r="I326" s="714" t="s">
        <v>1484</v>
      </c>
      <c r="J326" s="724">
        <v>100</v>
      </c>
      <c r="K326" s="741">
        <v>8.9159251861267474</v>
      </c>
      <c r="L326" s="741">
        <v>1</v>
      </c>
      <c r="M326" s="736">
        <v>100</v>
      </c>
      <c r="N326" s="719">
        <f t="shared" si="15"/>
        <v>8.9159251861267474</v>
      </c>
      <c r="O326" s="737">
        <f t="shared" si="16"/>
        <v>8.9159251861267469E-2</v>
      </c>
      <c r="P326" s="738">
        <v>0</v>
      </c>
      <c r="Q326" s="737">
        <f t="shared" si="17"/>
        <v>8.9159251861267469E-2</v>
      </c>
      <c r="R326" s="714" t="s">
        <v>498</v>
      </c>
      <c r="S326" s="721" t="s">
        <v>1482</v>
      </c>
      <c r="U326" s="714">
        <v>48.9</v>
      </c>
      <c r="V326" s="714">
        <v>10374</v>
      </c>
    </row>
    <row r="327" spans="1:22">
      <c r="A327" s="721" t="s">
        <v>1479</v>
      </c>
      <c r="B327" s="714">
        <v>2008</v>
      </c>
      <c r="D327" s="722" t="s">
        <v>1479</v>
      </c>
      <c r="E327" s="722" t="s">
        <v>1486</v>
      </c>
      <c r="F327" s="714" t="s">
        <v>705</v>
      </c>
      <c r="G327" s="723" t="s">
        <v>1480</v>
      </c>
      <c r="H327" s="714" t="s">
        <v>1481</v>
      </c>
      <c r="I327" s="714" t="s">
        <v>1484</v>
      </c>
      <c r="J327" s="724">
        <v>100</v>
      </c>
      <c r="K327" s="741">
        <v>5.5020882513165059</v>
      </c>
      <c r="L327" s="741">
        <v>1</v>
      </c>
      <c r="M327" s="736">
        <v>100</v>
      </c>
      <c r="N327" s="719">
        <f t="shared" si="15"/>
        <v>5.5020882513165059</v>
      </c>
      <c r="O327" s="737">
        <f t="shared" si="16"/>
        <v>5.5020882513165059E-2</v>
      </c>
      <c r="P327" s="738">
        <v>0</v>
      </c>
      <c r="Q327" s="737">
        <f t="shared" si="17"/>
        <v>5.5020882513165059E-2</v>
      </c>
      <c r="R327" s="714" t="s">
        <v>498</v>
      </c>
      <c r="S327" s="721" t="s">
        <v>1482</v>
      </c>
      <c r="U327" s="714">
        <v>48.9</v>
      </c>
      <c r="V327" s="714">
        <v>10374</v>
      </c>
    </row>
    <row r="328" spans="1:22">
      <c r="A328" s="721" t="s">
        <v>1479</v>
      </c>
      <c r="B328" s="714">
        <v>2008</v>
      </c>
      <c r="D328" s="722" t="s">
        <v>619</v>
      </c>
      <c r="E328" s="722" t="s">
        <v>1485</v>
      </c>
      <c r="F328" s="714" t="s">
        <v>705</v>
      </c>
      <c r="G328" s="723" t="s">
        <v>1480</v>
      </c>
      <c r="H328" s="714" t="s">
        <v>1481</v>
      </c>
      <c r="I328" s="714" t="s">
        <v>1484</v>
      </c>
      <c r="J328" s="724">
        <v>16</v>
      </c>
      <c r="K328" s="741">
        <v>1.1893953150535681</v>
      </c>
      <c r="L328" s="741">
        <v>1</v>
      </c>
      <c r="M328" s="736">
        <v>100</v>
      </c>
      <c r="N328" s="719">
        <f t="shared" si="15"/>
        <v>1.1893953150535681</v>
      </c>
      <c r="O328" s="737">
        <f t="shared" si="16"/>
        <v>7.4337207190848006E-2</v>
      </c>
      <c r="P328" s="738">
        <v>0</v>
      </c>
      <c r="Q328" s="737">
        <f t="shared" si="17"/>
        <v>7.4337207190848006E-2</v>
      </c>
      <c r="R328" s="714" t="s">
        <v>498</v>
      </c>
      <c r="S328" s="721" t="s">
        <v>1482</v>
      </c>
      <c r="U328" s="714">
        <v>48.9</v>
      </c>
      <c r="V328" s="714">
        <v>10374</v>
      </c>
    </row>
    <row r="329" spans="1:22">
      <c r="A329" s="721" t="s">
        <v>1479</v>
      </c>
      <c r="B329" s="714">
        <v>2008</v>
      </c>
      <c r="D329" s="722" t="s">
        <v>1479</v>
      </c>
      <c r="E329" s="722" t="s">
        <v>732</v>
      </c>
      <c r="F329" s="714" t="s">
        <v>705</v>
      </c>
      <c r="G329" s="723" t="s">
        <v>1480</v>
      </c>
      <c r="H329" s="714" t="s">
        <v>1481</v>
      </c>
      <c r="I329" s="714" t="s">
        <v>402</v>
      </c>
      <c r="J329" s="724">
        <v>100</v>
      </c>
      <c r="K329" s="741">
        <v>3.6317414200108948</v>
      </c>
      <c r="L329" s="741">
        <v>1</v>
      </c>
      <c r="M329" s="736">
        <v>100</v>
      </c>
      <c r="N329" s="719">
        <f t="shared" si="15"/>
        <v>3.6317414200108948</v>
      </c>
      <c r="O329" s="737">
        <f t="shared" si="16"/>
        <v>3.6317414200108949E-2</v>
      </c>
      <c r="P329" s="738">
        <v>0</v>
      </c>
      <c r="Q329" s="737">
        <f t="shared" si="17"/>
        <v>3.6317414200108949E-2</v>
      </c>
      <c r="R329" s="714" t="s">
        <v>498</v>
      </c>
      <c r="S329" s="721" t="s">
        <v>1482</v>
      </c>
      <c r="U329" s="714">
        <v>48.9</v>
      </c>
      <c r="V329" s="714">
        <v>10374</v>
      </c>
    </row>
    <row r="330" spans="1:22">
      <c r="A330" s="721" t="s">
        <v>1479</v>
      </c>
      <c r="B330" s="714">
        <v>2008</v>
      </c>
      <c r="D330" s="722" t="s">
        <v>619</v>
      </c>
      <c r="E330" s="722" t="s">
        <v>1485</v>
      </c>
      <c r="F330" s="714" t="s">
        <v>705</v>
      </c>
      <c r="G330" s="723" t="s">
        <v>1480</v>
      </c>
      <c r="H330" s="714" t="s">
        <v>1481</v>
      </c>
      <c r="I330" s="714" t="s">
        <v>1484</v>
      </c>
      <c r="J330" s="724">
        <v>16</v>
      </c>
      <c r="K330" s="741">
        <v>2.0337751952061009</v>
      </c>
      <c r="L330" s="741">
        <v>1</v>
      </c>
      <c r="M330" s="736">
        <v>100</v>
      </c>
      <c r="N330" s="719">
        <f t="shared" si="15"/>
        <v>2.0337751952061009</v>
      </c>
      <c r="O330" s="737">
        <f t="shared" si="16"/>
        <v>0.12711094970038131</v>
      </c>
      <c r="P330" s="738">
        <v>0</v>
      </c>
      <c r="Q330" s="737">
        <f t="shared" si="17"/>
        <v>0.12711094970038131</v>
      </c>
      <c r="R330" s="714" t="s">
        <v>498</v>
      </c>
      <c r="S330" s="721" t="s">
        <v>1482</v>
      </c>
      <c r="U330" s="714">
        <v>48.9</v>
      </c>
      <c r="V330" s="714">
        <v>10374</v>
      </c>
    </row>
    <row r="331" spans="1:22">
      <c r="A331" s="721" t="s">
        <v>1479</v>
      </c>
      <c r="B331" s="714">
        <v>2008</v>
      </c>
      <c r="D331" s="722" t="s">
        <v>1479</v>
      </c>
      <c r="E331" s="722" t="s">
        <v>1486</v>
      </c>
      <c r="F331" s="714" t="s">
        <v>705</v>
      </c>
      <c r="G331" s="723" t="s">
        <v>1480</v>
      </c>
      <c r="H331" s="714" t="s">
        <v>1481</v>
      </c>
      <c r="I331" s="714" t="s">
        <v>1484</v>
      </c>
      <c r="J331" s="724">
        <v>100</v>
      </c>
      <c r="K331" s="741">
        <v>5.447612130016342</v>
      </c>
      <c r="L331" s="741">
        <v>1</v>
      </c>
      <c r="M331" s="736">
        <v>100</v>
      </c>
      <c r="N331" s="719">
        <f t="shared" si="15"/>
        <v>5.447612130016342</v>
      </c>
      <c r="O331" s="737">
        <f t="shared" si="16"/>
        <v>5.4476121300163417E-2</v>
      </c>
      <c r="P331" s="738">
        <v>0</v>
      </c>
      <c r="Q331" s="737">
        <f t="shared" si="17"/>
        <v>5.4476121300163417E-2</v>
      </c>
      <c r="R331" s="714" t="s">
        <v>498</v>
      </c>
      <c r="S331" s="721" t="s">
        <v>1482</v>
      </c>
      <c r="U331" s="714">
        <v>48.9</v>
      </c>
      <c r="V331" s="714">
        <v>10374</v>
      </c>
    </row>
    <row r="332" spans="1:22">
      <c r="A332" s="721" t="s">
        <v>1479</v>
      </c>
      <c r="B332" s="714">
        <v>2008</v>
      </c>
      <c r="D332" s="722" t="s">
        <v>619</v>
      </c>
      <c r="E332" s="722" t="s">
        <v>1485</v>
      </c>
      <c r="F332" s="714" t="s">
        <v>705</v>
      </c>
      <c r="G332" s="723" t="s">
        <v>1480</v>
      </c>
      <c r="H332" s="714" t="s">
        <v>1481</v>
      </c>
      <c r="I332" s="714" t="s">
        <v>1484</v>
      </c>
      <c r="J332" s="724">
        <v>16</v>
      </c>
      <c r="K332" s="741">
        <v>1.9611403668058833</v>
      </c>
      <c r="L332" s="741">
        <v>1</v>
      </c>
      <c r="M332" s="736">
        <v>100</v>
      </c>
      <c r="N332" s="719">
        <f t="shared" si="15"/>
        <v>1.9611403668058833</v>
      </c>
      <c r="O332" s="737">
        <f t="shared" si="16"/>
        <v>0.12257127292536771</v>
      </c>
      <c r="P332" s="738">
        <v>0</v>
      </c>
      <c r="Q332" s="737">
        <f t="shared" si="17"/>
        <v>0.12257127292536771</v>
      </c>
      <c r="R332" s="714" t="s">
        <v>498</v>
      </c>
      <c r="S332" s="721" t="s">
        <v>1482</v>
      </c>
      <c r="U332" s="714">
        <v>48.9</v>
      </c>
      <c r="V332" s="714">
        <v>10374</v>
      </c>
    </row>
    <row r="333" spans="1:22">
      <c r="A333" s="721" t="s">
        <v>1479</v>
      </c>
      <c r="B333" s="714">
        <v>2008</v>
      </c>
      <c r="D333" s="722" t="s">
        <v>1479</v>
      </c>
      <c r="E333" s="722" t="s">
        <v>1486</v>
      </c>
      <c r="F333" s="714" t="s">
        <v>705</v>
      </c>
      <c r="G333" s="723" t="s">
        <v>1480</v>
      </c>
      <c r="H333" s="714" t="s">
        <v>1481</v>
      </c>
      <c r="I333" s="714" t="s">
        <v>1484</v>
      </c>
      <c r="J333" s="724">
        <v>100</v>
      </c>
      <c r="K333" s="741">
        <v>5.447612130016342</v>
      </c>
      <c r="L333" s="741">
        <v>1</v>
      </c>
      <c r="M333" s="736">
        <v>100</v>
      </c>
      <c r="N333" s="719">
        <f t="shared" si="15"/>
        <v>5.447612130016342</v>
      </c>
      <c r="O333" s="737">
        <f t="shared" si="16"/>
        <v>5.4476121300163417E-2</v>
      </c>
      <c r="P333" s="738">
        <v>0</v>
      </c>
      <c r="Q333" s="737">
        <f t="shared" si="17"/>
        <v>5.4476121300163417E-2</v>
      </c>
      <c r="R333" s="714" t="s">
        <v>498</v>
      </c>
      <c r="S333" s="721" t="s">
        <v>1482</v>
      </c>
      <c r="U333" s="714">
        <v>48.9</v>
      </c>
      <c r="V333" s="714">
        <v>10374</v>
      </c>
    </row>
    <row r="334" spans="1:22">
      <c r="A334" s="721" t="s">
        <v>1479</v>
      </c>
      <c r="B334" s="714">
        <v>2008</v>
      </c>
      <c r="D334" s="722" t="s">
        <v>619</v>
      </c>
      <c r="E334" s="722" t="s">
        <v>1485</v>
      </c>
      <c r="F334" s="714" t="s">
        <v>705</v>
      </c>
      <c r="G334" s="723" t="s">
        <v>1480</v>
      </c>
      <c r="H334" s="714" t="s">
        <v>1481</v>
      </c>
      <c r="I334" s="714" t="s">
        <v>1484</v>
      </c>
      <c r="J334" s="724">
        <v>16</v>
      </c>
      <c r="K334" s="741">
        <v>1.7704739422553113</v>
      </c>
      <c r="L334" s="741">
        <v>1</v>
      </c>
      <c r="M334" s="736">
        <v>100</v>
      </c>
      <c r="N334" s="719">
        <f t="shared" si="15"/>
        <v>1.7704739422553113</v>
      </c>
      <c r="O334" s="737">
        <f t="shared" si="16"/>
        <v>0.11065462139095697</v>
      </c>
      <c r="P334" s="738">
        <v>0</v>
      </c>
      <c r="Q334" s="737">
        <f t="shared" si="17"/>
        <v>0.11065462139095697</v>
      </c>
      <c r="R334" s="714" t="s">
        <v>498</v>
      </c>
      <c r="S334" s="721" t="s">
        <v>1482</v>
      </c>
      <c r="U334" s="714">
        <v>48.9</v>
      </c>
      <c r="V334" s="714">
        <v>10374</v>
      </c>
    </row>
    <row r="335" spans="1:22">
      <c r="A335" s="721" t="s">
        <v>1479</v>
      </c>
      <c r="B335" s="714">
        <v>2008</v>
      </c>
      <c r="D335" s="722" t="s">
        <v>1479</v>
      </c>
      <c r="E335" s="722" t="s">
        <v>1486</v>
      </c>
      <c r="F335" s="714" t="s">
        <v>705</v>
      </c>
      <c r="G335" s="723" t="s">
        <v>1480</v>
      </c>
      <c r="H335" s="714" t="s">
        <v>1481</v>
      </c>
      <c r="I335" s="714" t="s">
        <v>1484</v>
      </c>
      <c r="J335" s="724">
        <v>100</v>
      </c>
      <c r="K335" s="741">
        <v>5.7199927365171597</v>
      </c>
      <c r="L335" s="741">
        <v>1</v>
      </c>
      <c r="M335" s="736">
        <v>100</v>
      </c>
      <c r="N335" s="719">
        <f t="shared" si="15"/>
        <v>5.7199927365171597</v>
      </c>
      <c r="O335" s="737">
        <f t="shared" si="16"/>
        <v>5.7199927365171599E-2</v>
      </c>
      <c r="P335" s="738">
        <v>0</v>
      </c>
      <c r="Q335" s="737">
        <f t="shared" si="17"/>
        <v>5.7199927365171599E-2</v>
      </c>
      <c r="R335" s="714" t="s">
        <v>498</v>
      </c>
      <c r="S335" s="721" t="s">
        <v>1482</v>
      </c>
      <c r="U335" s="714">
        <v>48.9</v>
      </c>
      <c r="V335" s="714">
        <v>10374</v>
      </c>
    </row>
    <row r="336" spans="1:22">
      <c r="A336" s="721" t="s">
        <v>1479</v>
      </c>
      <c r="B336" s="714">
        <v>2008</v>
      </c>
      <c r="D336" s="722" t="s">
        <v>619</v>
      </c>
      <c r="E336" s="722" t="s">
        <v>1485</v>
      </c>
      <c r="F336" s="714" t="s">
        <v>705</v>
      </c>
      <c r="G336" s="723" t="s">
        <v>1480</v>
      </c>
      <c r="H336" s="714" t="s">
        <v>1481</v>
      </c>
      <c r="I336" s="714" t="s">
        <v>1484</v>
      </c>
      <c r="J336" s="724">
        <v>16</v>
      </c>
      <c r="K336" s="741">
        <v>2.0065371345560195</v>
      </c>
      <c r="L336" s="741">
        <v>1</v>
      </c>
      <c r="M336" s="736">
        <v>100</v>
      </c>
      <c r="N336" s="719">
        <f t="shared" si="15"/>
        <v>2.0065371345560195</v>
      </c>
      <c r="O336" s="737">
        <f t="shared" si="16"/>
        <v>0.12540857090975122</v>
      </c>
      <c r="P336" s="738">
        <v>0</v>
      </c>
      <c r="Q336" s="737">
        <f t="shared" si="17"/>
        <v>0.12540857090975122</v>
      </c>
      <c r="R336" s="714" t="s">
        <v>498</v>
      </c>
      <c r="S336" s="721" t="s">
        <v>1482</v>
      </c>
      <c r="U336" s="714">
        <v>48.9</v>
      </c>
      <c r="V336" s="714">
        <v>10374</v>
      </c>
    </row>
    <row r="337" spans="1:22">
      <c r="A337" s="721" t="s">
        <v>1479</v>
      </c>
      <c r="B337" s="714">
        <v>2008</v>
      </c>
      <c r="D337" s="722" t="s">
        <v>1479</v>
      </c>
      <c r="E337" s="722" t="s">
        <v>1486</v>
      </c>
      <c r="F337" s="714" t="s">
        <v>705</v>
      </c>
      <c r="G337" s="723" t="s">
        <v>1480</v>
      </c>
      <c r="H337" s="714" t="s">
        <v>1481</v>
      </c>
      <c r="I337" s="714" t="s">
        <v>1484</v>
      </c>
      <c r="J337" s="724">
        <v>100</v>
      </c>
      <c r="K337" s="741">
        <v>5.393136008716179</v>
      </c>
      <c r="L337" s="741">
        <v>1</v>
      </c>
      <c r="M337" s="736">
        <v>100</v>
      </c>
      <c r="N337" s="719">
        <f t="shared" si="15"/>
        <v>5.393136008716179</v>
      </c>
      <c r="O337" s="737">
        <f t="shared" si="16"/>
        <v>5.3931360087161789E-2</v>
      </c>
      <c r="P337" s="738">
        <v>0</v>
      </c>
      <c r="Q337" s="737">
        <f t="shared" si="17"/>
        <v>5.3931360087161789E-2</v>
      </c>
      <c r="R337" s="714" t="s">
        <v>498</v>
      </c>
      <c r="S337" s="721" t="s">
        <v>1482</v>
      </c>
      <c r="U337" s="714">
        <v>48.9</v>
      </c>
      <c r="V337" s="714">
        <v>10374</v>
      </c>
    </row>
    <row r="338" spans="1:22">
      <c r="A338" s="721" t="s">
        <v>1479</v>
      </c>
      <c r="B338" s="714">
        <v>2008</v>
      </c>
      <c r="D338" s="722" t="s">
        <v>619</v>
      </c>
      <c r="E338" s="722" t="s">
        <v>1485</v>
      </c>
      <c r="F338" s="714" t="s">
        <v>705</v>
      </c>
      <c r="G338" s="723" t="s">
        <v>1480</v>
      </c>
      <c r="H338" s="714" t="s">
        <v>1481</v>
      </c>
      <c r="I338" s="714" t="s">
        <v>1484</v>
      </c>
      <c r="J338" s="724">
        <v>100</v>
      </c>
      <c r="K338" s="741">
        <v>7.4087524968222258</v>
      </c>
      <c r="L338" s="741">
        <v>1</v>
      </c>
      <c r="M338" s="736">
        <v>100</v>
      </c>
      <c r="N338" s="719">
        <f t="shared" si="15"/>
        <v>7.4087524968222258</v>
      </c>
      <c r="O338" s="737">
        <f t="shared" si="16"/>
        <v>7.4087524968222254E-2</v>
      </c>
      <c r="P338" s="738">
        <v>0</v>
      </c>
      <c r="Q338" s="737">
        <f t="shared" si="17"/>
        <v>7.4087524968222254E-2</v>
      </c>
      <c r="R338" s="714" t="s">
        <v>498</v>
      </c>
      <c r="S338" s="721" t="s">
        <v>1482</v>
      </c>
      <c r="U338" s="714">
        <v>48.9</v>
      </c>
      <c r="V338" s="714">
        <v>10374</v>
      </c>
    </row>
    <row r="339" spans="1:22">
      <c r="A339" s="721" t="s">
        <v>1479</v>
      </c>
      <c r="B339" s="714">
        <v>2008</v>
      </c>
      <c r="D339" s="722" t="s">
        <v>1479</v>
      </c>
      <c r="E339" s="722" t="s">
        <v>732</v>
      </c>
      <c r="F339" s="714" t="s">
        <v>705</v>
      </c>
      <c r="G339" s="723" t="s">
        <v>1480</v>
      </c>
      <c r="H339" s="714" t="s">
        <v>1481</v>
      </c>
      <c r="I339" s="714" t="s">
        <v>402</v>
      </c>
      <c r="J339" s="724">
        <v>100</v>
      </c>
      <c r="K339" s="741">
        <v>2.905393136008716</v>
      </c>
      <c r="L339" s="741">
        <v>1</v>
      </c>
      <c r="M339" s="736">
        <v>100</v>
      </c>
      <c r="N339" s="719">
        <f t="shared" si="15"/>
        <v>2.905393136008716</v>
      </c>
      <c r="O339" s="737">
        <f t="shared" si="16"/>
        <v>2.905393136008716E-2</v>
      </c>
      <c r="P339" s="738">
        <v>0</v>
      </c>
      <c r="Q339" s="737">
        <f t="shared" si="17"/>
        <v>2.905393136008716E-2</v>
      </c>
      <c r="R339" s="714" t="s">
        <v>498</v>
      </c>
      <c r="S339" s="721" t="s">
        <v>1482</v>
      </c>
      <c r="U339" s="714">
        <v>48.9</v>
      </c>
      <c r="V339" s="714">
        <v>10374</v>
      </c>
    </row>
    <row r="340" spans="1:22">
      <c r="A340" s="721" t="s">
        <v>1479</v>
      </c>
      <c r="B340" s="714">
        <v>2008</v>
      </c>
      <c r="D340" s="722" t="s">
        <v>619</v>
      </c>
      <c r="E340" s="722" t="s">
        <v>1485</v>
      </c>
      <c r="F340" s="714" t="s">
        <v>705</v>
      </c>
      <c r="G340" s="723" t="s">
        <v>1480</v>
      </c>
      <c r="H340" s="714" t="s">
        <v>1481</v>
      </c>
      <c r="I340" s="714" t="s">
        <v>1484</v>
      </c>
      <c r="J340" s="724">
        <v>16</v>
      </c>
      <c r="K340" s="741">
        <v>2.1045941528963135</v>
      </c>
      <c r="L340" s="741">
        <v>1</v>
      </c>
      <c r="M340" s="736">
        <v>100</v>
      </c>
      <c r="N340" s="719">
        <f t="shared" si="15"/>
        <v>2.1045941528963135</v>
      </c>
      <c r="O340" s="737">
        <f t="shared" si="16"/>
        <v>0.13153713455601959</v>
      </c>
      <c r="P340" s="738">
        <v>0</v>
      </c>
      <c r="Q340" s="737">
        <f t="shared" si="17"/>
        <v>0.13153713455601959</v>
      </c>
      <c r="R340" s="714" t="s">
        <v>498</v>
      </c>
      <c r="S340" s="721" t="s">
        <v>1482</v>
      </c>
      <c r="U340" s="714">
        <v>48.9</v>
      </c>
      <c r="V340" s="714">
        <v>10374</v>
      </c>
    </row>
    <row r="341" spans="1:22">
      <c r="A341" s="721" t="s">
        <v>1479</v>
      </c>
      <c r="B341" s="714">
        <v>2008</v>
      </c>
      <c r="D341" s="722" t="s">
        <v>1479</v>
      </c>
      <c r="E341" s="722" t="s">
        <v>1487</v>
      </c>
      <c r="F341" s="714" t="s">
        <v>705</v>
      </c>
      <c r="G341" s="723" t="s">
        <v>1480</v>
      </c>
      <c r="H341" s="714" t="s">
        <v>1481</v>
      </c>
      <c r="I341" s="714" t="s">
        <v>1484</v>
      </c>
      <c r="J341" s="724">
        <v>100</v>
      </c>
      <c r="K341" s="741">
        <v>2.6929362629380784</v>
      </c>
      <c r="L341" s="741">
        <v>1</v>
      </c>
      <c r="M341" s="736">
        <v>100</v>
      </c>
      <c r="N341" s="719">
        <f t="shared" si="15"/>
        <v>2.6929362629380784</v>
      </c>
      <c r="O341" s="737">
        <f t="shared" si="16"/>
        <v>2.6929362629380785E-2</v>
      </c>
      <c r="P341" s="738">
        <v>0</v>
      </c>
      <c r="Q341" s="737">
        <f t="shared" si="17"/>
        <v>2.6929362629380785E-2</v>
      </c>
      <c r="R341" s="714" t="s">
        <v>498</v>
      </c>
      <c r="S341" s="721" t="s">
        <v>1482</v>
      </c>
      <c r="U341" s="714">
        <v>48.9</v>
      </c>
      <c r="V341" s="714">
        <v>10374</v>
      </c>
    </row>
    <row r="342" spans="1:22">
      <c r="A342" s="721" t="s">
        <v>1479</v>
      </c>
      <c r="B342" s="714">
        <v>2008</v>
      </c>
      <c r="D342" s="722" t="s">
        <v>1479</v>
      </c>
      <c r="E342" s="722" t="s">
        <v>732</v>
      </c>
      <c r="F342" s="714" t="s">
        <v>705</v>
      </c>
      <c r="G342" s="723" t="s">
        <v>1480</v>
      </c>
      <c r="H342" s="714" t="s">
        <v>1481</v>
      </c>
      <c r="I342" s="714" t="s">
        <v>402</v>
      </c>
      <c r="J342" s="724">
        <v>100</v>
      </c>
      <c r="K342" s="741">
        <v>3.0869802070092609</v>
      </c>
      <c r="L342" s="741">
        <v>1</v>
      </c>
      <c r="M342" s="736">
        <v>100</v>
      </c>
      <c r="N342" s="719">
        <f t="shared" si="15"/>
        <v>3.0869802070092609</v>
      </c>
      <c r="O342" s="737">
        <f t="shared" si="16"/>
        <v>3.0869802070092611E-2</v>
      </c>
      <c r="P342" s="738">
        <v>0</v>
      </c>
      <c r="Q342" s="737">
        <f t="shared" si="17"/>
        <v>3.0869802070092611E-2</v>
      </c>
      <c r="R342" s="714" t="s">
        <v>498</v>
      </c>
      <c r="S342" s="721" t="s">
        <v>1482</v>
      </c>
      <c r="U342" s="714">
        <v>48.9</v>
      </c>
      <c r="V342" s="714">
        <v>10374</v>
      </c>
    </row>
    <row r="343" spans="1:22">
      <c r="A343" s="721" t="s">
        <v>1479</v>
      </c>
      <c r="B343" s="714">
        <v>2008</v>
      </c>
      <c r="D343" s="722" t="s">
        <v>1479</v>
      </c>
      <c r="E343" s="722" t="s">
        <v>732</v>
      </c>
      <c r="F343" s="714" t="s">
        <v>705</v>
      </c>
      <c r="G343" s="723" t="s">
        <v>1480</v>
      </c>
      <c r="H343" s="714" t="s">
        <v>1481</v>
      </c>
      <c r="I343" s="714" t="s">
        <v>402</v>
      </c>
      <c r="J343" s="724">
        <v>10</v>
      </c>
      <c r="K343" s="741">
        <v>0.27238060650081714</v>
      </c>
      <c r="L343" s="741">
        <v>1</v>
      </c>
      <c r="M343" s="736">
        <v>100</v>
      </c>
      <c r="N343" s="719">
        <f t="shared" si="15"/>
        <v>0.27238060650081714</v>
      </c>
      <c r="O343" s="737">
        <f t="shared" si="16"/>
        <v>2.7238060650081716E-2</v>
      </c>
      <c r="P343" s="738">
        <v>0</v>
      </c>
      <c r="Q343" s="737">
        <f t="shared" si="17"/>
        <v>2.7238060650081716E-2</v>
      </c>
      <c r="R343" s="714" t="s">
        <v>498</v>
      </c>
      <c r="S343" s="721" t="s">
        <v>1482</v>
      </c>
      <c r="U343" s="714">
        <v>48.9</v>
      </c>
      <c r="V343" s="714">
        <v>10374</v>
      </c>
    </row>
    <row r="344" spans="1:22">
      <c r="A344" s="721" t="s">
        <v>1479</v>
      </c>
      <c r="B344" s="714">
        <v>2008</v>
      </c>
      <c r="D344" s="722" t="s">
        <v>1479</v>
      </c>
      <c r="E344" s="722" t="s">
        <v>1486</v>
      </c>
      <c r="F344" s="714" t="s">
        <v>705</v>
      </c>
      <c r="G344" s="723" t="s">
        <v>1480</v>
      </c>
      <c r="H344" s="714" t="s">
        <v>1481</v>
      </c>
      <c r="I344" s="714" t="s">
        <v>1484</v>
      </c>
      <c r="J344" s="724">
        <v>100</v>
      </c>
      <c r="K344" s="741">
        <v>5.447612130016342</v>
      </c>
      <c r="L344" s="741">
        <v>1</v>
      </c>
      <c r="M344" s="736">
        <v>100</v>
      </c>
      <c r="N344" s="719">
        <f t="shared" si="15"/>
        <v>5.447612130016342</v>
      </c>
      <c r="O344" s="737">
        <f t="shared" si="16"/>
        <v>5.4476121300163417E-2</v>
      </c>
      <c r="P344" s="738">
        <v>0</v>
      </c>
      <c r="Q344" s="737">
        <f t="shared" si="17"/>
        <v>5.4476121300163417E-2</v>
      </c>
      <c r="R344" s="714" t="s">
        <v>498</v>
      </c>
      <c r="S344" s="721" t="s">
        <v>1482</v>
      </c>
      <c r="U344" s="714">
        <v>48.9</v>
      </c>
      <c r="V344" s="714">
        <v>10374</v>
      </c>
    </row>
    <row r="345" spans="1:22">
      <c r="A345" s="721" t="s">
        <v>1479</v>
      </c>
      <c r="B345" s="714">
        <v>2008</v>
      </c>
      <c r="D345" s="722" t="s">
        <v>619</v>
      </c>
      <c r="E345" s="722" t="s">
        <v>1485</v>
      </c>
      <c r="F345" s="714" t="s">
        <v>705</v>
      </c>
      <c r="G345" s="723" t="s">
        <v>1480</v>
      </c>
      <c r="H345" s="714" t="s">
        <v>1481</v>
      </c>
      <c r="I345" s="714" t="s">
        <v>1484</v>
      </c>
      <c r="J345" s="724">
        <v>16</v>
      </c>
      <c r="K345" s="741">
        <v>1.9611403668058833</v>
      </c>
      <c r="L345" s="741">
        <v>1</v>
      </c>
      <c r="M345" s="736">
        <v>100</v>
      </c>
      <c r="N345" s="719">
        <f t="shared" si="15"/>
        <v>1.9611403668058833</v>
      </c>
      <c r="O345" s="737">
        <f t="shared" si="16"/>
        <v>0.12257127292536771</v>
      </c>
      <c r="P345" s="738">
        <v>0</v>
      </c>
      <c r="Q345" s="737">
        <f t="shared" si="17"/>
        <v>0.12257127292536771</v>
      </c>
      <c r="R345" s="714" t="s">
        <v>498</v>
      </c>
      <c r="S345" s="721" t="s">
        <v>1482</v>
      </c>
      <c r="U345" s="714">
        <v>48.9</v>
      </c>
      <c r="V345" s="714">
        <v>10374</v>
      </c>
    </row>
    <row r="346" spans="1:22">
      <c r="A346" s="721" t="s">
        <v>1479</v>
      </c>
      <c r="B346" s="714">
        <v>2008</v>
      </c>
      <c r="D346" s="722" t="s">
        <v>1479</v>
      </c>
      <c r="E346" s="722" t="s">
        <v>1486</v>
      </c>
      <c r="F346" s="714" t="s">
        <v>705</v>
      </c>
      <c r="G346" s="723" t="s">
        <v>1480</v>
      </c>
      <c r="H346" s="714" t="s">
        <v>1481</v>
      </c>
      <c r="I346" s="714" t="s">
        <v>1484</v>
      </c>
      <c r="J346" s="724">
        <v>100</v>
      </c>
      <c r="K346" s="741">
        <v>6.1830397675685482</v>
      </c>
      <c r="L346" s="741">
        <v>1</v>
      </c>
      <c r="M346" s="736">
        <v>100</v>
      </c>
      <c r="N346" s="719">
        <f t="shared" si="15"/>
        <v>6.1830397675685482</v>
      </c>
      <c r="O346" s="737">
        <f t="shared" si="16"/>
        <v>6.1830397675685482E-2</v>
      </c>
      <c r="P346" s="738">
        <v>0</v>
      </c>
      <c r="Q346" s="737">
        <f t="shared" si="17"/>
        <v>6.1830397675685482E-2</v>
      </c>
      <c r="R346" s="714" t="s">
        <v>498</v>
      </c>
      <c r="S346" s="721" t="s">
        <v>1482</v>
      </c>
      <c r="U346" s="714">
        <v>48.9</v>
      </c>
      <c r="V346" s="714">
        <v>10374</v>
      </c>
    </row>
    <row r="347" spans="1:22">
      <c r="A347" s="721" t="s">
        <v>1479</v>
      </c>
      <c r="B347" s="714">
        <v>2008</v>
      </c>
      <c r="D347" s="722" t="s">
        <v>619</v>
      </c>
      <c r="E347" s="722" t="s">
        <v>1485</v>
      </c>
      <c r="F347" s="714" t="s">
        <v>705</v>
      </c>
      <c r="G347" s="723" t="s">
        <v>1480</v>
      </c>
      <c r="H347" s="714" t="s">
        <v>1481</v>
      </c>
      <c r="I347" s="714" t="s">
        <v>1484</v>
      </c>
      <c r="J347" s="724">
        <v>16</v>
      </c>
      <c r="K347" s="741">
        <v>1.9611403668058833</v>
      </c>
      <c r="L347" s="741">
        <v>1</v>
      </c>
      <c r="M347" s="736">
        <v>100</v>
      </c>
      <c r="N347" s="719">
        <f t="shared" si="15"/>
        <v>1.9611403668058833</v>
      </c>
      <c r="O347" s="737">
        <f t="shared" si="16"/>
        <v>0.12257127292536771</v>
      </c>
      <c r="P347" s="738">
        <v>0</v>
      </c>
      <c r="Q347" s="737">
        <f t="shared" si="17"/>
        <v>0.12257127292536771</v>
      </c>
      <c r="R347" s="714" t="s">
        <v>498</v>
      </c>
      <c r="S347" s="721" t="s">
        <v>1482</v>
      </c>
      <c r="U347" s="714">
        <v>48.9</v>
      </c>
      <c r="V347" s="714">
        <v>10374</v>
      </c>
    </row>
    <row r="348" spans="1:22">
      <c r="A348" s="721" t="s">
        <v>1479</v>
      </c>
      <c r="B348" s="714">
        <v>2008</v>
      </c>
      <c r="D348" s="722" t="s">
        <v>1479</v>
      </c>
      <c r="E348" s="722" t="s">
        <v>1486</v>
      </c>
      <c r="F348" s="714" t="s">
        <v>705</v>
      </c>
      <c r="G348" s="723" t="s">
        <v>1480</v>
      </c>
      <c r="H348" s="714" t="s">
        <v>1481</v>
      </c>
      <c r="I348" s="714" t="s">
        <v>1484</v>
      </c>
      <c r="J348" s="724">
        <v>20</v>
      </c>
      <c r="K348" s="741">
        <v>1.2529507899037589</v>
      </c>
      <c r="L348" s="741">
        <v>1</v>
      </c>
      <c r="M348" s="736">
        <v>100</v>
      </c>
      <c r="N348" s="719">
        <f t="shared" si="15"/>
        <v>1.2529507899037589</v>
      </c>
      <c r="O348" s="737">
        <f t="shared" si="16"/>
        <v>6.2647539495187948E-2</v>
      </c>
      <c r="P348" s="738">
        <v>0</v>
      </c>
      <c r="Q348" s="737">
        <f t="shared" si="17"/>
        <v>6.2647539495187948E-2</v>
      </c>
      <c r="R348" s="714" t="s">
        <v>498</v>
      </c>
      <c r="S348" s="721" t="s">
        <v>1482</v>
      </c>
      <c r="U348" s="714">
        <v>48.9</v>
      </c>
      <c r="V348" s="714">
        <v>10374</v>
      </c>
    </row>
    <row r="349" spans="1:22">
      <c r="A349" s="721" t="s">
        <v>1479</v>
      </c>
      <c r="B349" s="714">
        <v>2008</v>
      </c>
      <c r="D349" s="722" t="s">
        <v>1479</v>
      </c>
      <c r="E349" s="722" t="s">
        <v>732</v>
      </c>
      <c r="F349" s="714" t="s">
        <v>705</v>
      </c>
      <c r="G349" s="723" t="s">
        <v>1480</v>
      </c>
      <c r="H349" s="714" t="s">
        <v>1481</v>
      </c>
      <c r="I349" s="714" t="s">
        <v>402</v>
      </c>
      <c r="J349" s="724">
        <v>10</v>
      </c>
      <c r="K349" s="741">
        <v>0.36317414200108949</v>
      </c>
      <c r="L349" s="741">
        <v>1</v>
      </c>
      <c r="M349" s="736">
        <v>100</v>
      </c>
      <c r="N349" s="719">
        <f t="shared" si="15"/>
        <v>0.36317414200108949</v>
      </c>
      <c r="O349" s="737">
        <f t="shared" si="16"/>
        <v>3.6317414200108949E-2</v>
      </c>
      <c r="P349" s="738">
        <v>0</v>
      </c>
      <c r="Q349" s="737">
        <f t="shared" si="17"/>
        <v>3.6317414200108949E-2</v>
      </c>
      <c r="R349" s="714" t="s">
        <v>498</v>
      </c>
      <c r="S349" s="721" t="s">
        <v>1482</v>
      </c>
      <c r="U349" s="714">
        <v>48.9</v>
      </c>
      <c r="V349" s="714">
        <v>10374</v>
      </c>
    </row>
    <row r="350" spans="1:22">
      <c r="A350" s="721" t="s">
        <v>1479</v>
      </c>
      <c r="B350" s="714">
        <v>2008</v>
      </c>
      <c r="D350" s="722" t="s">
        <v>619</v>
      </c>
      <c r="E350" s="722" t="s">
        <v>1485</v>
      </c>
      <c r="F350" s="714" t="s">
        <v>705</v>
      </c>
      <c r="G350" s="723" t="s">
        <v>1480</v>
      </c>
      <c r="H350" s="714" t="s">
        <v>1481</v>
      </c>
      <c r="I350" s="714" t="s">
        <v>1484</v>
      </c>
      <c r="J350" s="724">
        <v>100</v>
      </c>
      <c r="K350" s="741">
        <v>8.5745414926457233</v>
      </c>
      <c r="L350" s="741">
        <v>1</v>
      </c>
      <c r="M350" s="736">
        <v>100</v>
      </c>
      <c r="N350" s="719">
        <f t="shared" si="15"/>
        <v>8.5745414926457233</v>
      </c>
      <c r="O350" s="737">
        <f t="shared" si="16"/>
        <v>8.5745414926457236E-2</v>
      </c>
      <c r="P350" s="738">
        <v>0</v>
      </c>
      <c r="Q350" s="737">
        <f t="shared" si="17"/>
        <v>8.5745414926457236E-2</v>
      </c>
      <c r="R350" s="714" t="s">
        <v>498</v>
      </c>
      <c r="S350" s="721" t="s">
        <v>1482</v>
      </c>
      <c r="U350" s="714">
        <v>48.9</v>
      </c>
      <c r="V350" s="714">
        <v>10374</v>
      </c>
    </row>
    <row r="351" spans="1:22">
      <c r="A351" s="721" t="s">
        <v>1479</v>
      </c>
      <c r="B351" s="714">
        <v>2008</v>
      </c>
      <c r="D351" s="722" t="s">
        <v>1479</v>
      </c>
      <c r="E351" s="722" t="s">
        <v>1486</v>
      </c>
      <c r="F351" s="714" t="s">
        <v>705</v>
      </c>
      <c r="G351" s="723" t="s">
        <v>1480</v>
      </c>
      <c r="H351" s="714" t="s">
        <v>1481</v>
      </c>
      <c r="I351" s="714" t="s">
        <v>1484</v>
      </c>
      <c r="J351" s="724">
        <v>100</v>
      </c>
      <c r="K351" s="741">
        <v>4.437988015253314</v>
      </c>
      <c r="L351" s="741">
        <v>1</v>
      </c>
      <c r="M351" s="736">
        <v>100</v>
      </c>
      <c r="N351" s="719">
        <f t="shared" si="15"/>
        <v>4.437988015253314</v>
      </c>
      <c r="O351" s="737">
        <f t="shared" si="16"/>
        <v>4.4379880152533142E-2</v>
      </c>
      <c r="P351" s="738">
        <v>0</v>
      </c>
      <c r="Q351" s="737">
        <f t="shared" si="17"/>
        <v>4.4379880152533142E-2</v>
      </c>
      <c r="R351" s="714" t="s">
        <v>498</v>
      </c>
      <c r="S351" s="721" t="s">
        <v>1482</v>
      </c>
      <c r="U351" s="714">
        <v>48.9</v>
      </c>
      <c r="V351" s="714">
        <v>10374</v>
      </c>
    </row>
    <row r="352" spans="1:22">
      <c r="A352" s="721" t="s">
        <v>1479</v>
      </c>
      <c r="B352" s="714">
        <v>2008</v>
      </c>
      <c r="D352" s="722" t="s">
        <v>619</v>
      </c>
      <c r="E352" s="722" t="s">
        <v>1485</v>
      </c>
      <c r="F352" s="714" t="s">
        <v>705</v>
      </c>
      <c r="G352" s="723" t="s">
        <v>1480</v>
      </c>
      <c r="H352" s="714" t="s">
        <v>1481</v>
      </c>
      <c r="I352" s="714" t="s">
        <v>1484</v>
      </c>
      <c r="J352" s="724">
        <v>16</v>
      </c>
      <c r="K352" s="741">
        <v>2.1045941528963135</v>
      </c>
      <c r="L352" s="741">
        <v>1</v>
      </c>
      <c r="M352" s="736">
        <v>100</v>
      </c>
      <c r="N352" s="719">
        <f t="shared" si="15"/>
        <v>2.1045941528963135</v>
      </c>
      <c r="O352" s="737">
        <f t="shared" si="16"/>
        <v>0.13153713455601959</v>
      </c>
      <c r="P352" s="738">
        <v>0</v>
      </c>
      <c r="Q352" s="737">
        <f t="shared" si="17"/>
        <v>0.13153713455601959</v>
      </c>
      <c r="R352" s="714" t="s">
        <v>498</v>
      </c>
      <c r="S352" s="721" t="s">
        <v>1482</v>
      </c>
      <c r="U352" s="714">
        <v>48.9</v>
      </c>
      <c r="V352" s="714">
        <v>10374</v>
      </c>
    </row>
    <row r="353" spans="1:22">
      <c r="A353" s="721" t="s">
        <v>1479</v>
      </c>
      <c r="B353" s="714">
        <v>2008</v>
      </c>
      <c r="D353" s="722" t="s">
        <v>1479</v>
      </c>
      <c r="E353" s="722" t="s">
        <v>1487</v>
      </c>
      <c r="F353" s="714" t="s">
        <v>705</v>
      </c>
      <c r="G353" s="723" t="s">
        <v>1480</v>
      </c>
      <c r="H353" s="714" t="s">
        <v>1481</v>
      </c>
      <c r="I353" s="714" t="s">
        <v>1484</v>
      </c>
      <c r="J353" s="724">
        <v>20</v>
      </c>
      <c r="K353" s="741">
        <v>1.2620301434537859</v>
      </c>
      <c r="L353" s="741">
        <v>1</v>
      </c>
      <c r="M353" s="736">
        <v>100</v>
      </c>
      <c r="N353" s="719">
        <f t="shared" si="15"/>
        <v>1.2620301434537859</v>
      </c>
      <c r="O353" s="737">
        <f t="shared" si="16"/>
        <v>6.3101507172689295E-2</v>
      </c>
      <c r="P353" s="738">
        <v>0</v>
      </c>
      <c r="Q353" s="737">
        <f t="shared" si="17"/>
        <v>6.3101507172689295E-2</v>
      </c>
      <c r="R353" s="714" t="s">
        <v>498</v>
      </c>
      <c r="S353" s="721" t="s">
        <v>1482</v>
      </c>
      <c r="U353" s="714">
        <v>48.9</v>
      </c>
      <c r="V353" s="714">
        <v>10374</v>
      </c>
    </row>
    <row r="354" spans="1:22">
      <c r="A354" s="721" t="s">
        <v>1479</v>
      </c>
      <c r="B354" s="714">
        <v>2008</v>
      </c>
      <c r="D354" s="722" t="s">
        <v>619</v>
      </c>
      <c r="E354" s="722" t="s">
        <v>1485</v>
      </c>
      <c r="F354" s="714" t="s">
        <v>705</v>
      </c>
      <c r="G354" s="723" t="s">
        <v>1480</v>
      </c>
      <c r="H354" s="714" t="s">
        <v>1481</v>
      </c>
      <c r="I354" s="714" t="s">
        <v>1484</v>
      </c>
      <c r="J354" s="724">
        <v>16</v>
      </c>
      <c r="K354" s="741">
        <v>1.8939531505356817</v>
      </c>
      <c r="L354" s="741">
        <v>1</v>
      </c>
      <c r="M354" s="736">
        <v>100</v>
      </c>
      <c r="N354" s="719">
        <f t="shared" si="15"/>
        <v>1.8939531505356817</v>
      </c>
      <c r="O354" s="737">
        <f t="shared" si="16"/>
        <v>0.11837207190848011</v>
      </c>
      <c r="P354" s="738">
        <v>0</v>
      </c>
      <c r="Q354" s="737">
        <f t="shared" si="17"/>
        <v>0.11837207190848011</v>
      </c>
      <c r="R354" s="714" t="s">
        <v>498</v>
      </c>
      <c r="S354" s="721" t="s">
        <v>1482</v>
      </c>
      <c r="U354" s="714">
        <v>48.9</v>
      </c>
      <c r="V354" s="714">
        <v>10374</v>
      </c>
    </row>
    <row r="355" spans="1:22">
      <c r="A355" s="721" t="s">
        <v>1479</v>
      </c>
      <c r="B355" s="714">
        <v>2008</v>
      </c>
      <c r="D355" s="722" t="s">
        <v>1479</v>
      </c>
      <c r="E355" s="722" t="s">
        <v>1487</v>
      </c>
      <c r="F355" s="714" t="s">
        <v>705</v>
      </c>
      <c r="G355" s="723" t="s">
        <v>1480</v>
      </c>
      <c r="H355" s="714" t="s">
        <v>1481</v>
      </c>
      <c r="I355" s="714" t="s">
        <v>1484</v>
      </c>
      <c r="J355" s="724">
        <v>20</v>
      </c>
      <c r="K355" s="741">
        <v>1.2620301434537859</v>
      </c>
      <c r="L355" s="741">
        <v>1</v>
      </c>
      <c r="M355" s="736">
        <v>100</v>
      </c>
      <c r="N355" s="719">
        <f t="shared" si="15"/>
        <v>1.2620301434537859</v>
      </c>
      <c r="O355" s="737">
        <f t="shared" si="16"/>
        <v>6.3101507172689295E-2</v>
      </c>
      <c r="P355" s="738">
        <v>0</v>
      </c>
      <c r="Q355" s="737">
        <f t="shared" si="17"/>
        <v>6.3101507172689295E-2</v>
      </c>
      <c r="R355" s="714" t="s">
        <v>498</v>
      </c>
      <c r="S355" s="721" t="s">
        <v>1482</v>
      </c>
      <c r="U355" s="714">
        <v>48.9</v>
      </c>
      <c r="V355" s="714">
        <v>10374</v>
      </c>
    </row>
    <row r="356" spans="1:22">
      <c r="A356" s="721" t="s">
        <v>1479</v>
      </c>
      <c r="B356" s="714">
        <v>2008</v>
      </c>
      <c r="D356" s="722" t="s">
        <v>619</v>
      </c>
      <c r="E356" s="722" t="s">
        <v>1485</v>
      </c>
      <c r="F356" s="714" t="s">
        <v>705</v>
      </c>
      <c r="G356" s="723" t="s">
        <v>1480</v>
      </c>
      <c r="H356" s="714" t="s">
        <v>1481</v>
      </c>
      <c r="I356" s="714" t="s">
        <v>1484</v>
      </c>
      <c r="J356" s="724">
        <v>100</v>
      </c>
      <c r="K356" s="741">
        <v>8.2658434719447964</v>
      </c>
      <c r="L356" s="741">
        <v>1</v>
      </c>
      <c r="M356" s="736">
        <v>100</v>
      </c>
      <c r="N356" s="719">
        <f t="shared" si="15"/>
        <v>8.2658434719447964</v>
      </c>
      <c r="O356" s="737">
        <f t="shared" si="16"/>
        <v>8.2658434719447962E-2</v>
      </c>
      <c r="P356" s="738">
        <v>0</v>
      </c>
      <c r="Q356" s="737">
        <f t="shared" si="17"/>
        <v>8.2658434719447962E-2</v>
      </c>
      <c r="R356" s="714" t="s">
        <v>498</v>
      </c>
      <c r="S356" s="721" t="s">
        <v>1482</v>
      </c>
      <c r="U356" s="714">
        <v>48.9</v>
      </c>
      <c r="V356" s="714">
        <v>10374</v>
      </c>
    </row>
    <row r="357" spans="1:22">
      <c r="A357" s="721" t="s">
        <v>1479</v>
      </c>
      <c r="B357" s="714">
        <v>2008</v>
      </c>
      <c r="D357" s="722" t="s">
        <v>1479</v>
      </c>
      <c r="E357" s="722" t="s">
        <v>1487</v>
      </c>
      <c r="F357" s="714" t="s">
        <v>705</v>
      </c>
      <c r="G357" s="723" t="s">
        <v>1480</v>
      </c>
      <c r="H357" s="714" t="s">
        <v>1481</v>
      </c>
      <c r="I357" s="714" t="s">
        <v>1484</v>
      </c>
      <c r="J357" s="724">
        <v>100</v>
      </c>
      <c r="K357" s="741">
        <v>5.3858725258761568</v>
      </c>
      <c r="L357" s="741">
        <v>1</v>
      </c>
      <c r="M357" s="736">
        <v>100</v>
      </c>
      <c r="N357" s="719">
        <f t="shared" si="15"/>
        <v>5.3858725258761568</v>
      </c>
      <c r="O357" s="737">
        <f t="shared" si="16"/>
        <v>5.3858725258761571E-2</v>
      </c>
      <c r="P357" s="738">
        <v>0</v>
      </c>
      <c r="Q357" s="737">
        <f t="shared" si="17"/>
        <v>5.3858725258761571E-2</v>
      </c>
      <c r="R357" s="714" t="s">
        <v>498</v>
      </c>
      <c r="S357" s="721" t="s">
        <v>1482</v>
      </c>
      <c r="U357" s="714">
        <v>48.9</v>
      </c>
      <c r="V357" s="714">
        <v>10374</v>
      </c>
    </row>
    <row r="358" spans="1:22">
      <c r="A358" s="721" t="s">
        <v>1479</v>
      </c>
      <c r="B358" s="714">
        <v>2008</v>
      </c>
      <c r="C358" s="714" t="s">
        <v>1743</v>
      </c>
      <c r="E358" s="715" t="s">
        <v>1485</v>
      </c>
      <c r="F358" s="714" t="s">
        <v>705</v>
      </c>
      <c r="G358" s="716" t="s">
        <v>1672</v>
      </c>
      <c r="H358" s="716" t="s">
        <v>1481</v>
      </c>
      <c r="I358" s="716" t="s">
        <v>1484</v>
      </c>
      <c r="J358" s="717">
        <v>1</v>
      </c>
      <c r="K358" s="736">
        <v>0.04</v>
      </c>
      <c r="L358" s="736">
        <v>1</v>
      </c>
      <c r="M358" s="736">
        <v>100</v>
      </c>
      <c r="N358" s="719">
        <f t="shared" si="15"/>
        <v>0.04</v>
      </c>
      <c r="O358" s="737">
        <f t="shared" si="16"/>
        <v>0.04</v>
      </c>
      <c r="P358" s="738">
        <v>0</v>
      </c>
      <c r="Q358" s="737">
        <f t="shared" si="17"/>
        <v>0.04</v>
      </c>
      <c r="R358" s="714" t="s">
        <v>498</v>
      </c>
      <c r="S358" s="721" t="s">
        <v>1482</v>
      </c>
      <c r="U358" s="714">
        <v>48.9</v>
      </c>
      <c r="V358" s="714">
        <v>10374</v>
      </c>
    </row>
    <row r="359" spans="1:22">
      <c r="A359" s="721" t="s">
        <v>611</v>
      </c>
      <c r="B359" s="714">
        <v>2008</v>
      </c>
      <c r="D359" s="722" t="s">
        <v>610</v>
      </c>
      <c r="E359" s="722" t="s">
        <v>1493</v>
      </c>
      <c r="F359" s="714" t="s">
        <v>705</v>
      </c>
      <c r="G359" s="723" t="s">
        <v>1480</v>
      </c>
      <c r="H359" s="714" t="s">
        <v>1494</v>
      </c>
      <c r="I359" s="715" t="s">
        <v>402</v>
      </c>
      <c r="J359" s="724">
        <v>25</v>
      </c>
      <c r="K359" s="741">
        <v>37.7337933539132</v>
      </c>
      <c r="L359" s="741">
        <v>1</v>
      </c>
      <c r="M359" s="736">
        <v>100</v>
      </c>
      <c r="N359" s="719">
        <f t="shared" si="15"/>
        <v>37.7337933539132</v>
      </c>
      <c r="O359" s="737">
        <f t="shared" si="16"/>
        <v>1.5093517341565279</v>
      </c>
      <c r="P359" s="738">
        <v>0</v>
      </c>
      <c r="Q359" s="737">
        <f t="shared" si="17"/>
        <v>1.5093517341565279</v>
      </c>
      <c r="R359" s="714" t="s">
        <v>498</v>
      </c>
      <c r="S359" s="721" t="s">
        <v>1495</v>
      </c>
      <c r="U359" s="714">
        <v>48.9</v>
      </c>
      <c r="V359" s="714">
        <v>10374</v>
      </c>
    </row>
    <row r="360" spans="1:22">
      <c r="A360" s="721" t="s">
        <v>611</v>
      </c>
      <c r="B360" s="714">
        <v>2008</v>
      </c>
      <c r="D360" s="722" t="s">
        <v>611</v>
      </c>
      <c r="E360" s="722" t="s">
        <v>1496</v>
      </c>
      <c r="F360" s="714" t="s">
        <v>705</v>
      </c>
      <c r="G360" s="723" t="s">
        <v>1480</v>
      </c>
      <c r="H360" s="714" t="s">
        <v>1494</v>
      </c>
      <c r="I360" s="715" t="s">
        <v>1484</v>
      </c>
      <c r="J360" s="724">
        <v>25</v>
      </c>
      <c r="K360" s="741">
        <v>15.135282367895405</v>
      </c>
      <c r="L360" s="741">
        <v>1</v>
      </c>
      <c r="M360" s="736">
        <v>100</v>
      </c>
      <c r="N360" s="719">
        <f t="shared" si="15"/>
        <v>15.135282367895405</v>
      </c>
      <c r="O360" s="737">
        <f t="shared" si="16"/>
        <v>0.60541129471581623</v>
      </c>
      <c r="P360" s="738">
        <v>0</v>
      </c>
      <c r="Q360" s="737">
        <f t="shared" si="17"/>
        <v>0.60541129471581623</v>
      </c>
      <c r="R360" s="714" t="s">
        <v>498</v>
      </c>
      <c r="S360" s="721" t="s">
        <v>1495</v>
      </c>
      <c r="U360" s="714">
        <v>48.9</v>
      </c>
      <c r="V360" s="714">
        <v>10374</v>
      </c>
    </row>
    <row r="361" spans="1:22">
      <c r="A361" s="721" t="s">
        <v>611</v>
      </c>
      <c r="B361" s="714">
        <v>2008</v>
      </c>
      <c r="D361" s="722" t="s">
        <v>610</v>
      </c>
      <c r="E361" s="722" t="s">
        <v>1493</v>
      </c>
      <c r="F361" s="714" t="s">
        <v>705</v>
      </c>
      <c r="G361" s="723" t="s">
        <v>1480</v>
      </c>
      <c r="H361" s="714" t="s">
        <v>1494</v>
      </c>
      <c r="I361" s="715" t="s">
        <v>402</v>
      </c>
      <c r="J361" s="724">
        <v>25</v>
      </c>
      <c r="K361" s="741">
        <v>39.949155620119846</v>
      </c>
      <c r="L361" s="741">
        <v>1</v>
      </c>
      <c r="M361" s="736">
        <v>100</v>
      </c>
      <c r="N361" s="719">
        <f t="shared" si="15"/>
        <v>39.949155620119846</v>
      </c>
      <c r="O361" s="737">
        <f t="shared" si="16"/>
        <v>1.5979662248047939</v>
      </c>
      <c r="P361" s="738">
        <v>0</v>
      </c>
      <c r="Q361" s="737">
        <f t="shared" si="17"/>
        <v>1.5979662248047939</v>
      </c>
      <c r="R361" s="714" t="s">
        <v>498</v>
      </c>
      <c r="S361" s="721" t="s">
        <v>1495</v>
      </c>
      <c r="U361" s="714">
        <v>48.9</v>
      </c>
      <c r="V361" s="714">
        <v>10374</v>
      </c>
    </row>
    <row r="362" spans="1:22">
      <c r="A362" s="721" t="s">
        <v>611</v>
      </c>
      <c r="B362" s="714">
        <v>2008</v>
      </c>
      <c r="D362" s="722" t="s">
        <v>611</v>
      </c>
      <c r="E362" s="722" t="s">
        <v>1486</v>
      </c>
      <c r="F362" s="714" t="s">
        <v>705</v>
      </c>
      <c r="G362" s="723" t="s">
        <v>1480</v>
      </c>
      <c r="H362" s="714" t="s">
        <v>1494</v>
      </c>
      <c r="I362" s="715" t="s">
        <v>1484</v>
      </c>
      <c r="J362" s="724">
        <v>30</v>
      </c>
      <c r="K362" s="741">
        <v>29.961866715089883</v>
      </c>
      <c r="L362" s="741">
        <v>1</v>
      </c>
      <c r="M362" s="736">
        <v>100</v>
      </c>
      <c r="N362" s="719">
        <f t="shared" si="15"/>
        <v>29.961866715089883</v>
      </c>
      <c r="O362" s="737">
        <f t="shared" si="16"/>
        <v>0.99872889050299607</v>
      </c>
      <c r="P362" s="738">
        <v>0</v>
      </c>
      <c r="Q362" s="737">
        <f t="shared" si="17"/>
        <v>0.99872889050299607</v>
      </c>
      <c r="R362" s="714" t="s">
        <v>498</v>
      </c>
      <c r="S362" s="721" t="s">
        <v>1495</v>
      </c>
      <c r="U362" s="714">
        <v>48.9</v>
      </c>
      <c r="V362" s="714">
        <v>10374</v>
      </c>
    </row>
    <row r="363" spans="1:22">
      <c r="A363" s="721" t="s">
        <v>611</v>
      </c>
      <c r="B363" s="714">
        <v>2008</v>
      </c>
      <c r="D363" s="722" t="s">
        <v>610</v>
      </c>
      <c r="E363" s="722" t="s">
        <v>1493</v>
      </c>
      <c r="F363" s="714" t="s">
        <v>705</v>
      </c>
      <c r="G363" s="723" t="s">
        <v>1480</v>
      </c>
      <c r="H363" s="714" t="s">
        <v>1494</v>
      </c>
      <c r="I363" s="715" t="s">
        <v>402</v>
      </c>
      <c r="J363" s="724">
        <v>25</v>
      </c>
      <c r="K363" s="741">
        <v>32.716542582168145</v>
      </c>
      <c r="L363" s="741">
        <v>1</v>
      </c>
      <c r="M363" s="736">
        <v>100</v>
      </c>
      <c r="N363" s="719">
        <f t="shared" si="15"/>
        <v>32.716542582168145</v>
      </c>
      <c r="O363" s="737">
        <f t="shared" si="16"/>
        <v>1.3086617032867258</v>
      </c>
      <c r="P363" s="738">
        <v>0</v>
      </c>
      <c r="Q363" s="737">
        <f t="shared" si="17"/>
        <v>1.3086617032867258</v>
      </c>
      <c r="R363" s="714" t="s">
        <v>498</v>
      </c>
      <c r="S363" s="721" t="s">
        <v>1495</v>
      </c>
      <c r="U363" s="714">
        <v>48.9</v>
      </c>
      <c r="V363" s="714">
        <v>10374</v>
      </c>
    </row>
    <row r="364" spans="1:22">
      <c r="A364" s="721" t="s">
        <v>611</v>
      </c>
      <c r="B364" s="714">
        <v>2008</v>
      </c>
      <c r="D364" s="722" t="s">
        <v>610</v>
      </c>
      <c r="E364" s="722" t="s">
        <v>1493</v>
      </c>
      <c r="F364" s="714" t="s">
        <v>705</v>
      </c>
      <c r="G364" s="723" t="s">
        <v>1480</v>
      </c>
      <c r="H364" s="714" t="s">
        <v>1494</v>
      </c>
      <c r="I364" s="715" t="s">
        <v>402</v>
      </c>
      <c r="J364" s="724">
        <v>25</v>
      </c>
      <c r="K364" s="741">
        <v>34.501543490103501</v>
      </c>
      <c r="L364" s="741">
        <v>1</v>
      </c>
      <c r="M364" s="736">
        <v>100</v>
      </c>
      <c r="N364" s="719">
        <f t="shared" si="15"/>
        <v>34.501543490103501</v>
      </c>
      <c r="O364" s="737">
        <f t="shared" si="16"/>
        <v>1.3800617396041401</v>
      </c>
      <c r="P364" s="738">
        <v>0</v>
      </c>
      <c r="Q364" s="737">
        <f t="shared" si="17"/>
        <v>1.3800617396041401</v>
      </c>
      <c r="R364" s="714" t="s">
        <v>498</v>
      </c>
      <c r="S364" s="721" t="s">
        <v>1495</v>
      </c>
      <c r="U364" s="714">
        <v>48.9</v>
      </c>
      <c r="V364" s="714">
        <v>10374</v>
      </c>
    </row>
    <row r="365" spans="1:22">
      <c r="A365" s="721" t="s">
        <v>611</v>
      </c>
      <c r="B365" s="714">
        <v>2008</v>
      </c>
      <c r="D365" s="722" t="s">
        <v>611</v>
      </c>
      <c r="E365" s="722" t="s">
        <v>1497</v>
      </c>
      <c r="F365" s="714" t="s">
        <v>705</v>
      </c>
      <c r="G365" s="723" t="s">
        <v>1480</v>
      </c>
      <c r="H365" s="714" t="s">
        <v>1494</v>
      </c>
      <c r="I365" s="715" t="s">
        <v>1484</v>
      </c>
      <c r="J365" s="724">
        <v>30</v>
      </c>
      <c r="K365" s="741">
        <v>25.876157617577626</v>
      </c>
      <c r="L365" s="741">
        <v>1</v>
      </c>
      <c r="M365" s="736">
        <v>100</v>
      </c>
      <c r="N365" s="719">
        <f t="shared" si="15"/>
        <v>25.876157617577626</v>
      </c>
      <c r="O365" s="737">
        <f t="shared" si="16"/>
        <v>0.86253858725258759</v>
      </c>
      <c r="P365" s="738">
        <v>0</v>
      </c>
      <c r="Q365" s="737">
        <f t="shared" si="17"/>
        <v>0.86253858725258759</v>
      </c>
      <c r="R365" s="714" t="s">
        <v>498</v>
      </c>
      <c r="S365" s="721" t="s">
        <v>1495</v>
      </c>
      <c r="U365" s="714">
        <v>48.9</v>
      </c>
      <c r="V365" s="714">
        <v>10374</v>
      </c>
    </row>
    <row r="366" spans="1:22">
      <c r="A366" s="721" t="s">
        <v>611</v>
      </c>
      <c r="B366" s="714">
        <v>2008</v>
      </c>
      <c r="D366" s="722" t="s">
        <v>610</v>
      </c>
      <c r="E366" s="722" t="s">
        <v>1493</v>
      </c>
      <c r="F366" s="714" t="s">
        <v>705</v>
      </c>
      <c r="G366" s="723" t="s">
        <v>1480</v>
      </c>
      <c r="H366" s="714" t="s">
        <v>1494</v>
      </c>
      <c r="I366" s="715" t="s">
        <v>402</v>
      </c>
      <c r="J366" s="724">
        <v>25</v>
      </c>
      <c r="K366" s="741">
        <v>36.390049028509168</v>
      </c>
      <c r="L366" s="741">
        <v>1</v>
      </c>
      <c r="M366" s="736">
        <v>100</v>
      </c>
      <c r="N366" s="719">
        <f t="shared" si="15"/>
        <v>36.390049028509168</v>
      </c>
      <c r="O366" s="737">
        <f t="shared" si="16"/>
        <v>1.4556019611403668</v>
      </c>
      <c r="P366" s="738">
        <v>0</v>
      </c>
      <c r="Q366" s="737">
        <f t="shared" si="17"/>
        <v>1.4556019611403668</v>
      </c>
      <c r="R366" s="714" t="s">
        <v>498</v>
      </c>
      <c r="S366" s="721" t="s">
        <v>1495</v>
      </c>
      <c r="U366" s="714">
        <v>48.9</v>
      </c>
      <c r="V366" s="714">
        <v>10374</v>
      </c>
    </row>
    <row r="367" spans="1:22">
      <c r="A367" s="721" t="s">
        <v>611</v>
      </c>
      <c r="B367" s="714">
        <v>2008</v>
      </c>
      <c r="D367" s="722" t="s">
        <v>610</v>
      </c>
      <c r="E367" s="722" t="s">
        <v>1493</v>
      </c>
      <c r="F367" s="714" t="s">
        <v>705</v>
      </c>
      <c r="G367" s="723" t="s">
        <v>1480</v>
      </c>
      <c r="H367" s="714" t="s">
        <v>1494</v>
      </c>
      <c r="I367" s="715" t="s">
        <v>402</v>
      </c>
      <c r="J367" s="724">
        <v>25</v>
      </c>
      <c r="K367" s="741">
        <v>41.61521699654984</v>
      </c>
      <c r="L367" s="741">
        <v>1</v>
      </c>
      <c r="M367" s="736">
        <v>100</v>
      </c>
      <c r="N367" s="719">
        <f t="shared" si="15"/>
        <v>41.61521699654984</v>
      </c>
      <c r="O367" s="737">
        <f t="shared" si="16"/>
        <v>1.6646086798619939</v>
      </c>
      <c r="P367" s="738">
        <v>0</v>
      </c>
      <c r="Q367" s="737">
        <f t="shared" si="17"/>
        <v>1.6646086798619939</v>
      </c>
      <c r="R367" s="714" t="s">
        <v>498</v>
      </c>
      <c r="S367" s="721" t="s">
        <v>1495</v>
      </c>
      <c r="U367" s="714">
        <v>48.9</v>
      </c>
      <c r="V367" s="714">
        <v>10374</v>
      </c>
    </row>
    <row r="368" spans="1:22">
      <c r="A368" s="721" t="s">
        <v>611</v>
      </c>
      <c r="B368" s="714">
        <v>2008</v>
      </c>
      <c r="D368" s="722" t="s">
        <v>1498</v>
      </c>
      <c r="E368" s="722" t="s">
        <v>1499</v>
      </c>
      <c r="F368" s="714" t="s">
        <v>705</v>
      </c>
      <c r="G368" s="723" t="s">
        <v>1480</v>
      </c>
      <c r="H368" s="714" t="s">
        <v>1494</v>
      </c>
      <c r="I368" s="715" t="s">
        <v>1484</v>
      </c>
      <c r="J368" s="724">
        <v>20</v>
      </c>
      <c r="K368" s="741">
        <v>22.97076448156891</v>
      </c>
      <c r="L368" s="741">
        <v>1</v>
      </c>
      <c r="M368" s="736">
        <v>100</v>
      </c>
      <c r="N368" s="719">
        <f t="shared" si="15"/>
        <v>22.97076448156891</v>
      </c>
      <c r="O368" s="737">
        <f t="shared" si="16"/>
        <v>1.1485382240784454</v>
      </c>
      <c r="P368" s="738">
        <v>0</v>
      </c>
      <c r="Q368" s="737">
        <f t="shared" si="17"/>
        <v>1.1485382240784454</v>
      </c>
      <c r="R368" s="714" t="s">
        <v>498</v>
      </c>
      <c r="S368" s="721" t="s">
        <v>1495</v>
      </c>
      <c r="U368" s="714">
        <v>48.9</v>
      </c>
      <c r="V368" s="714">
        <v>10374</v>
      </c>
    </row>
    <row r="369" spans="1:22">
      <c r="A369" s="721" t="s">
        <v>611</v>
      </c>
      <c r="B369" s="714">
        <v>2008</v>
      </c>
      <c r="D369" s="722" t="s">
        <v>610</v>
      </c>
      <c r="E369" s="722" t="s">
        <v>1493</v>
      </c>
      <c r="F369" s="714" t="s">
        <v>705</v>
      </c>
      <c r="G369" s="723" t="s">
        <v>1480</v>
      </c>
      <c r="H369" s="714" t="s">
        <v>1494</v>
      </c>
      <c r="I369" s="715" t="s">
        <v>402</v>
      </c>
      <c r="J369" s="724">
        <v>25</v>
      </c>
      <c r="K369" s="741">
        <v>46.479026693299431</v>
      </c>
      <c r="L369" s="741">
        <v>1</v>
      </c>
      <c r="M369" s="736">
        <v>100</v>
      </c>
      <c r="N369" s="719">
        <f t="shared" si="15"/>
        <v>46.479026693299431</v>
      </c>
      <c r="O369" s="737">
        <f t="shared" si="16"/>
        <v>1.8591610677319772</v>
      </c>
      <c r="P369" s="738">
        <v>0</v>
      </c>
      <c r="Q369" s="737">
        <f t="shared" si="17"/>
        <v>1.8591610677319772</v>
      </c>
      <c r="R369" s="714" t="s">
        <v>498</v>
      </c>
      <c r="S369" s="721" t="s">
        <v>1495</v>
      </c>
      <c r="U369" s="714">
        <v>48.9</v>
      </c>
      <c r="V369" s="714">
        <v>10374</v>
      </c>
    </row>
    <row r="370" spans="1:22">
      <c r="A370" s="721" t="s">
        <v>611</v>
      </c>
      <c r="B370" s="714">
        <v>2008</v>
      </c>
      <c r="D370" s="722" t="s">
        <v>1498</v>
      </c>
      <c r="E370" s="722" t="s">
        <v>1496</v>
      </c>
      <c r="F370" s="714" t="s">
        <v>705</v>
      </c>
      <c r="G370" s="723" t="s">
        <v>1480</v>
      </c>
      <c r="H370" s="714" t="s">
        <v>1494</v>
      </c>
      <c r="I370" s="715" t="s">
        <v>1484</v>
      </c>
      <c r="J370" s="724">
        <v>25</v>
      </c>
      <c r="K370" s="741">
        <v>16.6333757036499</v>
      </c>
      <c r="L370" s="741">
        <v>1</v>
      </c>
      <c r="M370" s="736">
        <v>100</v>
      </c>
      <c r="N370" s="719">
        <f t="shared" si="15"/>
        <v>16.6333757036499</v>
      </c>
      <c r="O370" s="737">
        <f t="shared" si="16"/>
        <v>0.66533502814599599</v>
      </c>
      <c r="P370" s="738">
        <v>0</v>
      </c>
      <c r="Q370" s="737">
        <f t="shared" si="17"/>
        <v>0.66533502814599599</v>
      </c>
      <c r="R370" s="714" t="s">
        <v>498</v>
      </c>
      <c r="S370" s="721" t="s">
        <v>1495</v>
      </c>
      <c r="U370" s="714">
        <v>48.9</v>
      </c>
      <c r="V370" s="714">
        <v>10374</v>
      </c>
    </row>
    <row r="371" spans="1:22">
      <c r="A371" s="721" t="s">
        <v>611</v>
      </c>
      <c r="B371" s="714">
        <v>2008</v>
      </c>
      <c r="D371" s="722" t="s">
        <v>610</v>
      </c>
      <c r="E371" s="722" t="s">
        <v>1493</v>
      </c>
      <c r="F371" s="714" t="s">
        <v>705</v>
      </c>
      <c r="G371" s="723" t="s">
        <v>1480</v>
      </c>
      <c r="H371" s="714" t="s">
        <v>1494</v>
      </c>
      <c r="I371" s="715" t="s">
        <v>402</v>
      </c>
      <c r="J371" s="724">
        <v>25</v>
      </c>
      <c r="K371" s="741">
        <v>37.906301071363714</v>
      </c>
      <c r="L371" s="741">
        <v>1</v>
      </c>
      <c r="M371" s="736">
        <v>100</v>
      </c>
      <c r="N371" s="719">
        <f t="shared" si="15"/>
        <v>37.906301071363714</v>
      </c>
      <c r="O371" s="737">
        <f t="shared" si="16"/>
        <v>1.5162520428545485</v>
      </c>
      <c r="P371" s="738">
        <v>0</v>
      </c>
      <c r="Q371" s="737">
        <f t="shared" si="17"/>
        <v>1.5162520428545485</v>
      </c>
      <c r="R371" s="714" t="s">
        <v>498</v>
      </c>
      <c r="S371" s="721" t="s">
        <v>1495</v>
      </c>
      <c r="U371" s="714">
        <v>48.9</v>
      </c>
      <c r="V371" s="714">
        <v>10374</v>
      </c>
    </row>
    <row r="372" spans="1:22">
      <c r="A372" s="721" t="s">
        <v>611</v>
      </c>
      <c r="B372" s="714">
        <v>2008</v>
      </c>
      <c r="D372" s="722" t="s">
        <v>610</v>
      </c>
      <c r="E372" s="722" t="s">
        <v>1493</v>
      </c>
      <c r="F372" s="714" t="s">
        <v>705</v>
      </c>
      <c r="G372" s="723" t="s">
        <v>1480</v>
      </c>
      <c r="H372" s="714" t="s">
        <v>1494</v>
      </c>
      <c r="I372" s="715" t="s">
        <v>402</v>
      </c>
      <c r="J372" s="724">
        <v>25</v>
      </c>
      <c r="K372" s="741">
        <v>46.479026693299431</v>
      </c>
      <c r="L372" s="741">
        <v>1</v>
      </c>
      <c r="M372" s="736">
        <v>100</v>
      </c>
      <c r="N372" s="719">
        <f t="shared" si="15"/>
        <v>46.479026693299431</v>
      </c>
      <c r="O372" s="737">
        <f t="shared" si="16"/>
        <v>1.8591610677319772</v>
      </c>
      <c r="P372" s="738">
        <v>0</v>
      </c>
      <c r="Q372" s="737">
        <f t="shared" si="17"/>
        <v>1.8591610677319772</v>
      </c>
      <c r="R372" s="714" t="s">
        <v>498</v>
      </c>
      <c r="S372" s="721" t="s">
        <v>1495</v>
      </c>
      <c r="U372" s="714">
        <v>48.9</v>
      </c>
      <c r="V372" s="714">
        <v>10374</v>
      </c>
    </row>
    <row r="373" spans="1:22">
      <c r="A373" s="721" t="s">
        <v>611</v>
      </c>
      <c r="B373" s="714">
        <v>2008</v>
      </c>
      <c r="D373" s="722" t="s">
        <v>610</v>
      </c>
      <c r="E373" s="722" t="s">
        <v>1493</v>
      </c>
      <c r="F373" s="714" t="s">
        <v>705</v>
      </c>
      <c r="G373" s="723" t="s">
        <v>1480</v>
      </c>
      <c r="H373" s="714" t="s">
        <v>1494</v>
      </c>
      <c r="I373" s="715" t="s">
        <v>402</v>
      </c>
      <c r="J373" s="724">
        <v>25</v>
      </c>
      <c r="K373" s="741">
        <v>41.628836026874886</v>
      </c>
      <c r="L373" s="741">
        <v>1</v>
      </c>
      <c r="M373" s="736">
        <v>100</v>
      </c>
      <c r="N373" s="719">
        <f t="shared" si="15"/>
        <v>41.628836026874886</v>
      </c>
      <c r="O373" s="737">
        <f t="shared" si="16"/>
        <v>1.6651534410749953</v>
      </c>
      <c r="P373" s="738">
        <v>0</v>
      </c>
      <c r="Q373" s="737">
        <f t="shared" si="17"/>
        <v>1.6651534410749953</v>
      </c>
      <c r="R373" s="714" t="s">
        <v>498</v>
      </c>
      <c r="S373" s="721" t="s">
        <v>1495</v>
      </c>
      <c r="U373" s="714">
        <v>48.9</v>
      </c>
      <c r="V373" s="714">
        <v>10374</v>
      </c>
    </row>
    <row r="374" spans="1:22">
      <c r="A374" s="721" t="s">
        <v>611</v>
      </c>
      <c r="B374" s="714">
        <v>2008</v>
      </c>
      <c r="D374" s="722" t="s">
        <v>610</v>
      </c>
      <c r="E374" s="722" t="s">
        <v>1493</v>
      </c>
      <c r="F374" s="714" t="s">
        <v>705</v>
      </c>
      <c r="G374" s="723" t="s">
        <v>1480</v>
      </c>
      <c r="H374" s="714" t="s">
        <v>1494</v>
      </c>
      <c r="I374" s="715" t="s">
        <v>402</v>
      </c>
      <c r="J374" s="724">
        <v>25</v>
      </c>
      <c r="K374" s="741">
        <v>37.742872707463228</v>
      </c>
      <c r="L374" s="741">
        <v>1</v>
      </c>
      <c r="M374" s="736">
        <v>100</v>
      </c>
      <c r="N374" s="719">
        <f t="shared" si="15"/>
        <v>37.742872707463228</v>
      </c>
      <c r="O374" s="737">
        <f t="shared" si="16"/>
        <v>1.5097149082985291</v>
      </c>
      <c r="P374" s="738">
        <v>0</v>
      </c>
      <c r="Q374" s="737">
        <f t="shared" si="17"/>
        <v>1.5097149082985291</v>
      </c>
      <c r="R374" s="714" t="s">
        <v>498</v>
      </c>
      <c r="S374" s="721" t="s">
        <v>1495</v>
      </c>
      <c r="U374" s="714">
        <v>48.9</v>
      </c>
      <c r="V374" s="714">
        <v>10374</v>
      </c>
    </row>
    <row r="375" spans="1:22">
      <c r="A375" s="721" t="s">
        <v>611</v>
      </c>
      <c r="B375" s="714">
        <v>2008</v>
      </c>
      <c r="D375" s="722" t="s">
        <v>611</v>
      </c>
      <c r="E375" s="722" t="s">
        <v>1496</v>
      </c>
      <c r="F375" s="714" t="s">
        <v>705</v>
      </c>
      <c r="G375" s="723" t="s">
        <v>1480</v>
      </c>
      <c r="H375" s="714" t="s">
        <v>1494</v>
      </c>
      <c r="I375" s="715" t="s">
        <v>1484</v>
      </c>
      <c r="J375" s="724">
        <v>25</v>
      </c>
      <c r="K375" s="741">
        <v>16.6333757036499</v>
      </c>
      <c r="L375" s="741">
        <v>1</v>
      </c>
      <c r="M375" s="736">
        <v>100</v>
      </c>
      <c r="N375" s="719">
        <f t="shared" si="15"/>
        <v>16.6333757036499</v>
      </c>
      <c r="O375" s="737">
        <f t="shared" si="16"/>
        <v>0.66533502814599599</v>
      </c>
      <c r="P375" s="738">
        <v>0</v>
      </c>
      <c r="Q375" s="737">
        <f t="shared" si="17"/>
        <v>0.66533502814599599</v>
      </c>
      <c r="R375" s="714" t="s">
        <v>498</v>
      </c>
      <c r="S375" s="721" t="s">
        <v>1495</v>
      </c>
      <c r="U375" s="714">
        <v>48.9</v>
      </c>
      <c r="V375" s="714">
        <v>10374</v>
      </c>
    </row>
    <row r="376" spans="1:22">
      <c r="A376" s="721" t="s">
        <v>611</v>
      </c>
      <c r="B376" s="714">
        <v>2008</v>
      </c>
      <c r="D376" s="722" t="s">
        <v>610</v>
      </c>
      <c r="E376" s="722" t="s">
        <v>1493</v>
      </c>
      <c r="F376" s="714" t="s">
        <v>705</v>
      </c>
      <c r="G376" s="723" t="s">
        <v>1480</v>
      </c>
      <c r="H376" s="714" t="s">
        <v>1494</v>
      </c>
      <c r="I376" s="715" t="s">
        <v>402</v>
      </c>
      <c r="J376" s="724">
        <v>25</v>
      </c>
      <c r="K376" s="741">
        <v>41.619756673324858</v>
      </c>
      <c r="L376" s="741">
        <v>1</v>
      </c>
      <c r="M376" s="736">
        <v>100</v>
      </c>
      <c r="N376" s="719">
        <f t="shared" si="15"/>
        <v>41.619756673324858</v>
      </c>
      <c r="O376" s="737">
        <f t="shared" si="16"/>
        <v>1.6647902669329944</v>
      </c>
      <c r="P376" s="738">
        <v>0</v>
      </c>
      <c r="Q376" s="737">
        <f t="shared" si="17"/>
        <v>1.6647902669329944</v>
      </c>
      <c r="R376" s="714" t="s">
        <v>498</v>
      </c>
      <c r="S376" s="721" t="s">
        <v>1495</v>
      </c>
      <c r="U376" s="714">
        <v>48.9</v>
      </c>
      <c r="V376" s="714">
        <v>10374</v>
      </c>
    </row>
    <row r="377" spans="1:22">
      <c r="A377" s="721" t="s">
        <v>611</v>
      </c>
      <c r="B377" s="714">
        <v>2008</v>
      </c>
      <c r="D377" s="722" t="s">
        <v>610</v>
      </c>
      <c r="E377" s="722" t="s">
        <v>1493</v>
      </c>
      <c r="F377" s="714" t="s">
        <v>705</v>
      </c>
      <c r="G377" s="723" t="s">
        <v>1480</v>
      </c>
      <c r="H377" s="714" t="s">
        <v>1494</v>
      </c>
      <c r="I377" s="715" t="s">
        <v>402</v>
      </c>
      <c r="J377" s="724">
        <v>25</v>
      </c>
      <c r="K377" s="741">
        <v>37.154530597421463</v>
      </c>
      <c r="L377" s="741">
        <v>1</v>
      </c>
      <c r="M377" s="736">
        <v>100</v>
      </c>
      <c r="N377" s="719">
        <f t="shared" si="15"/>
        <v>37.154530597421463</v>
      </c>
      <c r="O377" s="737">
        <f t="shared" si="16"/>
        <v>1.4861812238968586</v>
      </c>
      <c r="P377" s="738">
        <v>0</v>
      </c>
      <c r="Q377" s="737">
        <f t="shared" si="17"/>
        <v>1.4861812238968586</v>
      </c>
      <c r="R377" s="714" t="s">
        <v>498</v>
      </c>
      <c r="S377" s="721" t="s">
        <v>1495</v>
      </c>
      <c r="U377" s="714">
        <v>48.9</v>
      </c>
      <c r="V377" s="714">
        <v>10374</v>
      </c>
    </row>
    <row r="378" spans="1:22">
      <c r="A378" s="721" t="s">
        <v>611</v>
      </c>
      <c r="B378" s="714">
        <v>2008</v>
      </c>
      <c r="D378" s="722" t="s">
        <v>610</v>
      </c>
      <c r="E378" s="722" t="s">
        <v>1493</v>
      </c>
      <c r="F378" s="714" t="s">
        <v>705</v>
      </c>
      <c r="G378" s="723" t="s">
        <v>1480</v>
      </c>
      <c r="H378" s="714" t="s">
        <v>1494</v>
      </c>
      <c r="I378" s="715" t="s">
        <v>402</v>
      </c>
      <c r="J378" s="724">
        <v>25</v>
      </c>
      <c r="K378" s="741">
        <v>39.368076992918098</v>
      </c>
      <c r="L378" s="741">
        <v>1</v>
      </c>
      <c r="M378" s="736">
        <v>100</v>
      </c>
      <c r="N378" s="719">
        <f t="shared" si="15"/>
        <v>39.368076992918098</v>
      </c>
      <c r="O378" s="737">
        <f t="shared" si="16"/>
        <v>1.574723079716724</v>
      </c>
      <c r="P378" s="738">
        <v>0</v>
      </c>
      <c r="Q378" s="737">
        <f t="shared" si="17"/>
        <v>1.574723079716724</v>
      </c>
      <c r="R378" s="714" t="s">
        <v>498</v>
      </c>
      <c r="S378" s="721" t="s">
        <v>1495</v>
      </c>
      <c r="U378" s="714">
        <v>48.9</v>
      </c>
      <c r="V378" s="714">
        <v>10374</v>
      </c>
    </row>
    <row r="379" spans="1:22">
      <c r="A379" s="721" t="s">
        <v>611</v>
      </c>
      <c r="B379" s="714">
        <v>2008</v>
      </c>
      <c r="D379" s="722" t="s">
        <v>611</v>
      </c>
      <c r="E379" s="722" t="s">
        <v>1486</v>
      </c>
      <c r="F379" s="714" t="s">
        <v>705</v>
      </c>
      <c r="G379" s="723" t="s">
        <v>1480</v>
      </c>
      <c r="H379" s="714" t="s">
        <v>1494</v>
      </c>
      <c r="I379" s="715" t="s">
        <v>1484</v>
      </c>
      <c r="J379" s="724">
        <v>30</v>
      </c>
      <c r="K379" s="741">
        <v>26.148538224078443</v>
      </c>
      <c r="L379" s="741">
        <v>1</v>
      </c>
      <c r="M379" s="736">
        <v>100</v>
      </c>
      <c r="N379" s="719">
        <f t="shared" si="15"/>
        <v>26.148538224078443</v>
      </c>
      <c r="O379" s="737">
        <f t="shared" si="16"/>
        <v>0.8716179408026149</v>
      </c>
      <c r="P379" s="738">
        <v>0</v>
      </c>
      <c r="Q379" s="737">
        <f t="shared" si="17"/>
        <v>0.8716179408026149</v>
      </c>
      <c r="R379" s="714" t="s">
        <v>498</v>
      </c>
      <c r="S379" s="721" t="s">
        <v>1495</v>
      </c>
      <c r="U379" s="714">
        <v>48.9</v>
      </c>
      <c r="V379" s="714">
        <v>10374</v>
      </c>
    </row>
    <row r="380" spans="1:22">
      <c r="A380" s="721" t="s">
        <v>611</v>
      </c>
      <c r="B380" s="714">
        <v>2008</v>
      </c>
      <c r="D380" s="722" t="s">
        <v>610</v>
      </c>
      <c r="E380" s="722" t="s">
        <v>1493</v>
      </c>
      <c r="F380" s="714" t="s">
        <v>705</v>
      </c>
      <c r="G380" s="723" t="s">
        <v>1480</v>
      </c>
      <c r="H380" s="714" t="s">
        <v>1494</v>
      </c>
      <c r="I380" s="715" t="s">
        <v>402</v>
      </c>
      <c r="J380" s="724">
        <v>25</v>
      </c>
      <c r="K380" s="741">
        <v>34.465226075903395</v>
      </c>
      <c r="L380" s="741">
        <v>1</v>
      </c>
      <c r="M380" s="736">
        <v>100</v>
      </c>
      <c r="N380" s="719">
        <f t="shared" si="15"/>
        <v>34.465226075903395</v>
      </c>
      <c r="O380" s="737">
        <f t="shared" si="16"/>
        <v>1.3786090430361357</v>
      </c>
      <c r="P380" s="738">
        <v>0</v>
      </c>
      <c r="Q380" s="737">
        <f t="shared" si="17"/>
        <v>1.3786090430361357</v>
      </c>
      <c r="R380" s="714" t="s">
        <v>498</v>
      </c>
      <c r="S380" s="721" t="s">
        <v>1495</v>
      </c>
      <c r="U380" s="714">
        <v>48.9</v>
      </c>
      <c r="V380" s="714">
        <v>10374</v>
      </c>
    </row>
    <row r="381" spans="1:22">
      <c r="A381" s="721" t="s">
        <v>611</v>
      </c>
      <c r="B381" s="714">
        <v>2008</v>
      </c>
      <c r="D381" s="722" t="s">
        <v>611</v>
      </c>
      <c r="E381" s="722" t="s">
        <v>1486</v>
      </c>
      <c r="F381" s="714" t="s">
        <v>705</v>
      </c>
      <c r="G381" s="723" t="s">
        <v>1480</v>
      </c>
      <c r="H381" s="714" t="s">
        <v>1494</v>
      </c>
      <c r="I381" s="715" t="s">
        <v>1484</v>
      </c>
      <c r="J381" s="724">
        <v>30</v>
      </c>
      <c r="K381" s="741">
        <v>27.23806065008171</v>
      </c>
      <c r="L381" s="741">
        <v>1</v>
      </c>
      <c r="M381" s="736">
        <v>100</v>
      </c>
      <c r="N381" s="719">
        <f t="shared" si="15"/>
        <v>27.23806065008171</v>
      </c>
      <c r="O381" s="737">
        <f t="shared" si="16"/>
        <v>0.90793535500272371</v>
      </c>
      <c r="P381" s="738">
        <v>0</v>
      </c>
      <c r="Q381" s="737">
        <f t="shared" si="17"/>
        <v>0.90793535500272371</v>
      </c>
      <c r="R381" s="714" t="s">
        <v>498</v>
      </c>
      <c r="S381" s="721" t="s">
        <v>1495</v>
      </c>
      <c r="U381" s="714">
        <v>48.9</v>
      </c>
      <c r="V381" s="714">
        <v>10374</v>
      </c>
    </row>
    <row r="382" spans="1:22">
      <c r="A382" s="721" t="s">
        <v>611</v>
      </c>
      <c r="B382" s="714">
        <v>2008</v>
      </c>
      <c r="D382" s="722" t="s">
        <v>610</v>
      </c>
      <c r="E382" s="722" t="s">
        <v>1493</v>
      </c>
      <c r="F382" s="714" t="s">
        <v>705</v>
      </c>
      <c r="G382" s="723" t="s">
        <v>1480</v>
      </c>
      <c r="H382" s="714" t="s">
        <v>1494</v>
      </c>
      <c r="I382" s="715" t="s">
        <v>402</v>
      </c>
      <c r="J382" s="724">
        <v>25</v>
      </c>
      <c r="K382" s="741">
        <v>38.90502996186671</v>
      </c>
      <c r="L382" s="741">
        <v>1</v>
      </c>
      <c r="M382" s="736">
        <v>100</v>
      </c>
      <c r="N382" s="719">
        <f t="shared" si="15"/>
        <v>38.90502996186671</v>
      </c>
      <c r="O382" s="737">
        <f t="shared" si="16"/>
        <v>1.5562011984746684</v>
      </c>
      <c r="P382" s="738">
        <v>0</v>
      </c>
      <c r="Q382" s="737">
        <f t="shared" si="17"/>
        <v>1.5562011984746684</v>
      </c>
      <c r="R382" s="714" t="s">
        <v>498</v>
      </c>
      <c r="S382" s="721" t="s">
        <v>1495</v>
      </c>
      <c r="U382" s="714">
        <v>48.9</v>
      </c>
      <c r="V382" s="714">
        <v>10374</v>
      </c>
    </row>
    <row r="383" spans="1:22">
      <c r="A383" s="721" t="s">
        <v>611</v>
      </c>
      <c r="B383" s="714">
        <v>2008</v>
      </c>
      <c r="D383" s="722" t="s">
        <v>611</v>
      </c>
      <c r="E383" s="722" t="s">
        <v>1496</v>
      </c>
      <c r="F383" s="714" t="s">
        <v>705</v>
      </c>
      <c r="G383" s="723" t="s">
        <v>1480</v>
      </c>
      <c r="H383" s="714" t="s">
        <v>1494</v>
      </c>
      <c r="I383" s="715" t="s">
        <v>1484</v>
      </c>
      <c r="J383" s="724">
        <v>25</v>
      </c>
      <c r="K383" s="741">
        <v>17.141819502451423</v>
      </c>
      <c r="L383" s="741">
        <v>1</v>
      </c>
      <c r="M383" s="736">
        <v>100</v>
      </c>
      <c r="N383" s="719">
        <f t="shared" si="15"/>
        <v>17.141819502451423</v>
      </c>
      <c r="O383" s="737">
        <f t="shared" si="16"/>
        <v>0.68567278009805688</v>
      </c>
      <c r="P383" s="738">
        <v>0</v>
      </c>
      <c r="Q383" s="737">
        <f t="shared" si="17"/>
        <v>0.68567278009805688</v>
      </c>
      <c r="R383" s="714" t="s">
        <v>498</v>
      </c>
      <c r="S383" s="721" t="s">
        <v>1495</v>
      </c>
      <c r="U383" s="714">
        <v>48.9</v>
      </c>
      <c r="V383" s="714">
        <v>10374</v>
      </c>
    </row>
    <row r="384" spans="1:22">
      <c r="A384" s="721" t="s">
        <v>611</v>
      </c>
      <c r="B384" s="714">
        <v>2008</v>
      </c>
      <c r="D384" s="722" t="s">
        <v>610</v>
      </c>
      <c r="E384" s="722" t="s">
        <v>1493</v>
      </c>
      <c r="F384" s="714" t="s">
        <v>705</v>
      </c>
      <c r="G384" s="723" t="s">
        <v>1480</v>
      </c>
      <c r="H384" s="714" t="s">
        <v>1494</v>
      </c>
      <c r="I384" s="715" t="s">
        <v>402</v>
      </c>
      <c r="J384" s="724">
        <v>25</v>
      </c>
      <c r="K384" s="741">
        <v>38.12420555656437</v>
      </c>
      <c r="L384" s="741">
        <v>1</v>
      </c>
      <c r="M384" s="736">
        <v>100</v>
      </c>
      <c r="N384" s="719">
        <f t="shared" si="15"/>
        <v>38.12420555656437</v>
      </c>
      <c r="O384" s="737">
        <f t="shared" si="16"/>
        <v>1.5249682222625749</v>
      </c>
      <c r="P384" s="738">
        <v>0</v>
      </c>
      <c r="Q384" s="737">
        <f t="shared" si="17"/>
        <v>1.5249682222625749</v>
      </c>
      <c r="R384" s="714" t="s">
        <v>498</v>
      </c>
      <c r="S384" s="721" t="s">
        <v>1495</v>
      </c>
      <c r="U384" s="714">
        <v>48.9</v>
      </c>
      <c r="V384" s="714">
        <v>10374</v>
      </c>
    </row>
    <row r="385" spans="1:22">
      <c r="A385" s="721" t="s">
        <v>611</v>
      </c>
      <c r="B385" s="714">
        <v>2008</v>
      </c>
      <c r="D385" s="722" t="s">
        <v>611</v>
      </c>
      <c r="E385" s="722" t="s">
        <v>1499</v>
      </c>
      <c r="F385" s="714" t="s">
        <v>705</v>
      </c>
      <c r="G385" s="723" t="s">
        <v>1480</v>
      </c>
      <c r="H385" s="714" t="s">
        <v>1494</v>
      </c>
      <c r="I385" s="715" t="s">
        <v>1484</v>
      </c>
      <c r="J385" s="724">
        <v>20</v>
      </c>
      <c r="K385" s="741">
        <v>21.354639549664061</v>
      </c>
      <c r="L385" s="741">
        <v>1</v>
      </c>
      <c r="M385" s="736">
        <v>100</v>
      </c>
      <c r="N385" s="719">
        <f t="shared" si="15"/>
        <v>21.354639549664061</v>
      </c>
      <c r="O385" s="737">
        <f t="shared" si="16"/>
        <v>1.067731977483203</v>
      </c>
      <c r="P385" s="738">
        <v>0</v>
      </c>
      <c r="Q385" s="737">
        <f t="shared" si="17"/>
        <v>1.067731977483203</v>
      </c>
      <c r="R385" s="714" t="s">
        <v>498</v>
      </c>
      <c r="S385" s="721" t="s">
        <v>1495</v>
      </c>
      <c r="U385" s="714">
        <v>48.9</v>
      </c>
      <c r="V385" s="714">
        <v>10374</v>
      </c>
    </row>
    <row r="386" spans="1:22">
      <c r="A386" s="721" t="s">
        <v>611</v>
      </c>
      <c r="B386" s="714">
        <v>2008</v>
      </c>
      <c r="D386" s="722" t="s">
        <v>611</v>
      </c>
      <c r="E386" s="722" t="s">
        <v>1500</v>
      </c>
      <c r="F386" s="714" t="s">
        <v>705</v>
      </c>
      <c r="G386" s="723" t="s">
        <v>1480</v>
      </c>
      <c r="H386" s="714" t="s">
        <v>1494</v>
      </c>
      <c r="I386" s="715" t="s">
        <v>1484</v>
      </c>
      <c r="J386" s="724">
        <v>25</v>
      </c>
      <c r="K386" s="741">
        <v>9.9146540766297431</v>
      </c>
      <c r="L386" s="741">
        <v>1</v>
      </c>
      <c r="M386" s="736">
        <v>100</v>
      </c>
      <c r="N386" s="719">
        <f t="shared" si="15"/>
        <v>9.9146540766297431</v>
      </c>
      <c r="O386" s="737">
        <f t="shared" si="16"/>
        <v>0.39658616306518973</v>
      </c>
      <c r="P386" s="738">
        <v>0</v>
      </c>
      <c r="Q386" s="737">
        <f t="shared" si="17"/>
        <v>0.39658616306518973</v>
      </c>
      <c r="R386" s="714" t="s">
        <v>498</v>
      </c>
      <c r="S386" s="721" t="s">
        <v>1495</v>
      </c>
      <c r="U386" s="714">
        <v>48.9</v>
      </c>
      <c r="V386" s="714">
        <v>10374</v>
      </c>
    </row>
    <row r="387" spans="1:22">
      <c r="A387" s="721" t="s">
        <v>611</v>
      </c>
      <c r="B387" s="714">
        <v>2008</v>
      </c>
      <c r="D387" s="722" t="s">
        <v>611</v>
      </c>
      <c r="E387" s="722" t="s">
        <v>1500</v>
      </c>
      <c r="F387" s="714" t="s">
        <v>705</v>
      </c>
      <c r="G387" s="723" t="s">
        <v>1480</v>
      </c>
      <c r="H387" s="714" t="s">
        <v>1494</v>
      </c>
      <c r="I387" s="715" t="s">
        <v>1484</v>
      </c>
      <c r="J387" s="724">
        <v>25</v>
      </c>
      <c r="K387" s="741">
        <v>9.0394043944071178</v>
      </c>
      <c r="L387" s="741">
        <v>1</v>
      </c>
      <c r="M387" s="736">
        <v>100</v>
      </c>
      <c r="N387" s="719">
        <f t="shared" ref="N387:N450" si="18">+K387/L387</f>
        <v>9.0394043944071178</v>
      </c>
      <c r="O387" s="737">
        <f t="shared" ref="O387:O450" si="19">+N387/J387/M387*100</f>
        <v>0.3615761757762847</v>
      </c>
      <c r="P387" s="738">
        <v>0</v>
      </c>
      <c r="Q387" s="737">
        <f t="shared" si="17"/>
        <v>0.3615761757762847</v>
      </c>
      <c r="R387" s="714" t="s">
        <v>498</v>
      </c>
      <c r="S387" s="721" t="s">
        <v>1495</v>
      </c>
      <c r="U387" s="714">
        <v>48.9</v>
      </c>
      <c r="V387" s="714">
        <v>10374</v>
      </c>
    </row>
    <row r="388" spans="1:22">
      <c r="A388" s="721" t="s">
        <v>611</v>
      </c>
      <c r="B388" s="714">
        <v>2008</v>
      </c>
      <c r="D388" s="722" t="s">
        <v>610</v>
      </c>
      <c r="E388" s="722" t="s">
        <v>1493</v>
      </c>
      <c r="F388" s="714" t="s">
        <v>705</v>
      </c>
      <c r="G388" s="723" t="s">
        <v>1480</v>
      </c>
      <c r="H388" s="714" t="s">
        <v>1494</v>
      </c>
      <c r="I388" s="715" t="s">
        <v>402</v>
      </c>
      <c r="J388" s="724">
        <v>25</v>
      </c>
      <c r="K388" s="741">
        <v>46.479026693299431</v>
      </c>
      <c r="L388" s="741">
        <v>1</v>
      </c>
      <c r="M388" s="736">
        <v>100</v>
      </c>
      <c r="N388" s="719">
        <f t="shared" si="18"/>
        <v>46.479026693299431</v>
      </c>
      <c r="O388" s="737">
        <f t="shared" si="19"/>
        <v>1.8591610677319772</v>
      </c>
      <c r="P388" s="738">
        <v>0</v>
      </c>
      <c r="Q388" s="737">
        <f t="shared" ref="Q388:Q451" si="20">+O388/(1+P388)</f>
        <v>1.8591610677319772</v>
      </c>
      <c r="R388" s="714" t="s">
        <v>498</v>
      </c>
      <c r="S388" s="721" t="s">
        <v>1495</v>
      </c>
      <c r="U388" s="714">
        <v>48.9</v>
      </c>
      <c r="V388" s="714">
        <v>10374</v>
      </c>
    </row>
    <row r="389" spans="1:22">
      <c r="A389" s="721" t="s">
        <v>611</v>
      </c>
      <c r="B389" s="714">
        <v>2008</v>
      </c>
      <c r="D389" s="722" t="s">
        <v>1501</v>
      </c>
      <c r="E389" s="722" t="s">
        <v>1486</v>
      </c>
      <c r="F389" s="714" t="s">
        <v>705</v>
      </c>
      <c r="G389" s="723" t="s">
        <v>1480</v>
      </c>
      <c r="H389" s="714" t="s">
        <v>1494</v>
      </c>
      <c r="I389" s="715" t="s">
        <v>1484</v>
      </c>
      <c r="J389" s="724">
        <v>30</v>
      </c>
      <c r="K389" s="741">
        <v>32.369711276557105</v>
      </c>
      <c r="L389" s="741">
        <v>1</v>
      </c>
      <c r="M389" s="736">
        <v>100</v>
      </c>
      <c r="N389" s="719">
        <f t="shared" si="18"/>
        <v>32.369711276557105</v>
      </c>
      <c r="O389" s="737">
        <f t="shared" si="19"/>
        <v>1.0789903758852368</v>
      </c>
      <c r="P389" s="738">
        <v>0</v>
      </c>
      <c r="Q389" s="737">
        <f t="shared" si="20"/>
        <v>1.0789903758852368</v>
      </c>
      <c r="R389" s="714" t="s">
        <v>498</v>
      </c>
      <c r="S389" s="721" t="s">
        <v>1495</v>
      </c>
      <c r="U389" s="714">
        <v>48.9</v>
      </c>
      <c r="V389" s="714">
        <v>10374</v>
      </c>
    </row>
    <row r="390" spans="1:22">
      <c r="A390" s="721" t="s">
        <v>611</v>
      </c>
      <c r="B390" s="714">
        <v>2008</v>
      </c>
      <c r="D390" s="722" t="s">
        <v>610</v>
      </c>
      <c r="E390" s="722" t="s">
        <v>1493</v>
      </c>
      <c r="F390" s="714" t="s">
        <v>705</v>
      </c>
      <c r="G390" s="723" t="s">
        <v>1480</v>
      </c>
      <c r="H390" s="714" t="s">
        <v>1494</v>
      </c>
      <c r="I390" s="715" t="s">
        <v>402</v>
      </c>
      <c r="J390" s="724">
        <v>25</v>
      </c>
      <c r="K390" s="741">
        <v>46.479026693299431</v>
      </c>
      <c r="L390" s="741">
        <v>1</v>
      </c>
      <c r="M390" s="736">
        <v>100</v>
      </c>
      <c r="N390" s="719">
        <f t="shared" si="18"/>
        <v>46.479026693299431</v>
      </c>
      <c r="O390" s="737">
        <f t="shared" si="19"/>
        <v>1.8591610677319772</v>
      </c>
      <c r="P390" s="738">
        <v>0</v>
      </c>
      <c r="Q390" s="737">
        <f t="shared" si="20"/>
        <v>1.8591610677319772</v>
      </c>
      <c r="R390" s="714" t="s">
        <v>498</v>
      </c>
      <c r="S390" s="721" t="s">
        <v>1495</v>
      </c>
      <c r="U390" s="714">
        <v>48.9</v>
      </c>
      <c r="V390" s="714">
        <v>10374</v>
      </c>
    </row>
    <row r="391" spans="1:22">
      <c r="A391" s="721" t="s">
        <v>611</v>
      </c>
      <c r="B391" s="714">
        <v>2008</v>
      </c>
      <c r="D391" s="722" t="s">
        <v>1501</v>
      </c>
      <c r="E391" s="722" t="s">
        <v>1486</v>
      </c>
      <c r="F391" s="714" t="s">
        <v>705</v>
      </c>
      <c r="G391" s="723" t="s">
        <v>1480</v>
      </c>
      <c r="H391" s="714" t="s">
        <v>1494</v>
      </c>
      <c r="I391" s="715" t="s">
        <v>1484</v>
      </c>
      <c r="J391" s="724">
        <v>30</v>
      </c>
      <c r="K391" s="741">
        <v>32.369711276557105</v>
      </c>
      <c r="L391" s="741">
        <v>1</v>
      </c>
      <c r="M391" s="736">
        <v>100</v>
      </c>
      <c r="N391" s="719">
        <f t="shared" si="18"/>
        <v>32.369711276557105</v>
      </c>
      <c r="O391" s="737">
        <f t="shared" si="19"/>
        <v>1.0789903758852368</v>
      </c>
      <c r="P391" s="738">
        <v>0</v>
      </c>
      <c r="Q391" s="737">
        <f t="shared" si="20"/>
        <v>1.0789903758852368</v>
      </c>
      <c r="R391" s="714" t="s">
        <v>498</v>
      </c>
      <c r="S391" s="721" t="s">
        <v>1495</v>
      </c>
      <c r="U391" s="714">
        <v>48.9</v>
      </c>
      <c r="V391" s="714">
        <v>10374</v>
      </c>
    </row>
    <row r="392" spans="1:22">
      <c r="A392" s="721" t="s">
        <v>611</v>
      </c>
      <c r="B392" s="714">
        <v>2008</v>
      </c>
      <c r="D392" s="722" t="s">
        <v>610</v>
      </c>
      <c r="E392" s="722" t="s">
        <v>1493</v>
      </c>
      <c r="F392" s="714" t="s">
        <v>705</v>
      </c>
      <c r="G392" s="723" t="s">
        <v>1480</v>
      </c>
      <c r="H392" s="714" t="s">
        <v>1494</v>
      </c>
      <c r="I392" s="715" t="s">
        <v>402</v>
      </c>
      <c r="J392" s="724">
        <v>25</v>
      </c>
      <c r="K392" s="741">
        <v>32.231705102596692</v>
      </c>
      <c r="L392" s="741">
        <v>1</v>
      </c>
      <c r="M392" s="736">
        <v>100</v>
      </c>
      <c r="N392" s="719">
        <f t="shared" si="18"/>
        <v>32.231705102596692</v>
      </c>
      <c r="O392" s="737">
        <f t="shared" si="19"/>
        <v>1.2892682041038677</v>
      </c>
      <c r="P392" s="738">
        <v>0</v>
      </c>
      <c r="Q392" s="737">
        <f t="shared" si="20"/>
        <v>1.2892682041038677</v>
      </c>
      <c r="R392" s="714" t="s">
        <v>498</v>
      </c>
      <c r="S392" s="721" t="s">
        <v>1495</v>
      </c>
      <c r="U392" s="714">
        <v>48.9</v>
      </c>
      <c r="V392" s="714">
        <v>10374</v>
      </c>
    </row>
    <row r="393" spans="1:22">
      <c r="A393" s="721" t="s">
        <v>611</v>
      </c>
      <c r="B393" s="714">
        <v>2008</v>
      </c>
      <c r="D393" s="722" t="s">
        <v>1501</v>
      </c>
      <c r="E393" s="722" t="s">
        <v>1496</v>
      </c>
      <c r="F393" s="714" t="s">
        <v>705</v>
      </c>
      <c r="G393" s="723" t="s">
        <v>1480</v>
      </c>
      <c r="H393" s="714" t="s">
        <v>1494</v>
      </c>
      <c r="I393" s="715" t="s">
        <v>1484</v>
      </c>
      <c r="J393" s="724">
        <v>25</v>
      </c>
      <c r="K393" s="741">
        <v>14.072998002542217</v>
      </c>
      <c r="L393" s="741">
        <v>1</v>
      </c>
      <c r="M393" s="736">
        <v>100</v>
      </c>
      <c r="N393" s="719">
        <f t="shared" si="18"/>
        <v>14.072998002542217</v>
      </c>
      <c r="O393" s="737">
        <f t="shared" si="19"/>
        <v>0.56291992010168868</v>
      </c>
      <c r="P393" s="738">
        <v>0</v>
      </c>
      <c r="Q393" s="737">
        <f t="shared" si="20"/>
        <v>0.56291992010168868</v>
      </c>
      <c r="R393" s="714" t="s">
        <v>498</v>
      </c>
      <c r="S393" s="721" t="s">
        <v>1495</v>
      </c>
      <c r="U393" s="714">
        <v>48.9</v>
      </c>
      <c r="V393" s="714">
        <v>10374</v>
      </c>
    </row>
    <row r="394" spans="1:22">
      <c r="A394" s="721" t="s">
        <v>611</v>
      </c>
      <c r="B394" s="714">
        <v>2008</v>
      </c>
      <c r="D394" s="722" t="s">
        <v>610</v>
      </c>
      <c r="E394" s="722" t="s">
        <v>1493</v>
      </c>
      <c r="F394" s="714" t="s">
        <v>705</v>
      </c>
      <c r="G394" s="723" t="s">
        <v>1480</v>
      </c>
      <c r="H394" s="714" t="s">
        <v>1494</v>
      </c>
      <c r="I394" s="715" t="s">
        <v>402</v>
      </c>
      <c r="J394" s="724">
        <v>25</v>
      </c>
      <c r="K394" s="741">
        <v>33.956782277101865</v>
      </c>
      <c r="L394" s="741">
        <v>1</v>
      </c>
      <c r="M394" s="736">
        <v>100</v>
      </c>
      <c r="N394" s="719">
        <f t="shared" si="18"/>
        <v>33.956782277101865</v>
      </c>
      <c r="O394" s="737">
        <f t="shared" si="19"/>
        <v>1.3582712910840746</v>
      </c>
      <c r="P394" s="738">
        <v>0</v>
      </c>
      <c r="Q394" s="737">
        <f t="shared" si="20"/>
        <v>1.3582712910840746</v>
      </c>
      <c r="R394" s="714" t="s">
        <v>498</v>
      </c>
      <c r="S394" s="721" t="s">
        <v>1495</v>
      </c>
      <c r="U394" s="714">
        <v>48.9</v>
      </c>
      <c r="V394" s="714">
        <v>10374</v>
      </c>
    </row>
    <row r="395" spans="1:22">
      <c r="A395" s="721" t="s">
        <v>611</v>
      </c>
      <c r="B395" s="714">
        <v>2008</v>
      </c>
      <c r="D395" s="722" t="s">
        <v>1498</v>
      </c>
      <c r="E395" s="722" t="s">
        <v>1496</v>
      </c>
      <c r="F395" s="714" t="s">
        <v>705</v>
      </c>
      <c r="G395" s="723" t="s">
        <v>1480</v>
      </c>
      <c r="H395" s="714" t="s">
        <v>1494</v>
      </c>
      <c r="I395" s="715" t="s">
        <v>1484</v>
      </c>
      <c r="J395" s="724">
        <v>25</v>
      </c>
      <c r="K395" s="741">
        <v>16.115852551298346</v>
      </c>
      <c r="L395" s="741">
        <v>1</v>
      </c>
      <c r="M395" s="736">
        <v>100</v>
      </c>
      <c r="N395" s="719">
        <f t="shared" si="18"/>
        <v>16.115852551298346</v>
      </c>
      <c r="O395" s="737">
        <f t="shared" si="19"/>
        <v>0.64463410205193383</v>
      </c>
      <c r="P395" s="738">
        <v>0</v>
      </c>
      <c r="Q395" s="737">
        <f t="shared" si="20"/>
        <v>0.64463410205193383</v>
      </c>
      <c r="R395" s="714" t="s">
        <v>498</v>
      </c>
      <c r="S395" s="721" t="s">
        <v>1495</v>
      </c>
      <c r="U395" s="714">
        <v>48.9</v>
      </c>
      <c r="V395" s="714">
        <v>10374</v>
      </c>
    </row>
    <row r="396" spans="1:22">
      <c r="A396" s="721" t="s">
        <v>611</v>
      </c>
      <c r="B396" s="714">
        <v>2008</v>
      </c>
      <c r="D396" s="722" t="s">
        <v>610</v>
      </c>
      <c r="E396" s="722" t="s">
        <v>1493</v>
      </c>
      <c r="F396" s="714" t="s">
        <v>705</v>
      </c>
      <c r="G396" s="723" t="s">
        <v>1480</v>
      </c>
      <c r="H396" s="714" t="s">
        <v>1494</v>
      </c>
      <c r="I396" s="715" t="s">
        <v>402</v>
      </c>
      <c r="J396" s="724">
        <v>25</v>
      </c>
      <c r="K396" s="741">
        <v>36.597058289449791</v>
      </c>
      <c r="L396" s="741">
        <v>1</v>
      </c>
      <c r="M396" s="736">
        <v>100</v>
      </c>
      <c r="N396" s="719">
        <f t="shared" si="18"/>
        <v>36.597058289449791</v>
      </c>
      <c r="O396" s="737">
        <f t="shared" si="19"/>
        <v>1.4638823315779916</v>
      </c>
      <c r="P396" s="738">
        <v>0</v>
      </c>
      <c r="Q396" s="737">
        <f t="shared" si="20"/>
        <v>1.4638823315779916</v>
      </c>
      <c r="R396" s="714" t="s">
        <v>498</v>
      </c>
      <c r="S396" s="721" t="s">
        <v>1495</v>
      </c>
      <c r="U396" s="714">
        <v>48.9</v>
      </c>
      <c r="V396" s="714">
        <v>10374</v>
      </c>
    </row>
    <row r="397" spans="1:22">
      <c r="A397" s="721" t="s">
        <v>611</v>
      </c>
      <c r="B397" s="714">
        <v>2008</v>
      </c>
      <c r="D397" s="722" t="s">
        <v>610</v>
      </c>
      <c r="E397" s="722" t="s">
        <v>1493</v>
      </c>
      <c r="F397" s="714" t="s">
        <v>705</v>
      </c>
      <c r="G397" s="723" t="s">
        <v>1480</v>
      </c>
      <c r="H397" s="714" t="s">
        <v>1494</v>
      </c>
      <c r="I397" s="715" t="s">
        <v>402</v>
      </c>
      <c r="J397" s="724">
        <v>25</v>
      </c>
      <c r="K397" s="741">
        <v>46.479026693299431</v>
      </c>
      <c r="L397" s="741">
        <v>1</v>
      </c>
      <c r="M397" s="736">
        <v>100</v>
      </c>
      <c r="N397" s="719">
        <f t="shared" si="18"/>
        <v>46.479026693299431</v>
      </c>
      <c r="O397" s="737">
        <f t="shared" si="19"/>
        <v>1.8591610677319772</v>
      </c>
      <c r="P397" s="738">
        <v>0</v>
      </c>
      <c r="Q397" s="737">
        <f t="shared" si="20"/>
        <v>1.8591610677319772</v>
      </c>
      <c r="R397" s="714" t="s">
        <v>498</v>
      </c>
      <c r="S397" s="721" t="s">
        <v>1495</v>
      </c>
      <c r="U397" s="714">
        <v>48.9</v>
      </c>
      <c r="V397" s="714">
        <v>10374</v>
      </c>
    </row>
    <row r="398" spans="1:22">
      <c r="A398" s="721" t="s">
        <v>611</v>
      </c>
      <c r="B398" s="714">
        <v>2008</v>
      </c>
      <c r="D398" s="722" t="s">
        <v>1501</v>
      </c>
      <c r="E398" s="722" t="s">
        <v>1497</v>
      </c>
      <c r="F398" s="714" t="s">
        <v>705</v>
      </c>
      <c r="G398" s="723" t="s">
        <v>1480</v>
      </c>
      <c r="H398" s="714" t="s">
        <v>1494</v>
      </c>
      <c r="I398" s="715" t="s">
        <v>1484</v>
      </c>
      <c r="J398" s="724">
        <v>30</v>
      </c>
      <c r="K398" s="741">
        <v>32.369711276557105</v>
      </c>
      <c r="L398" s="741">
        <v>1</v>
      </c>
      <c r="M398" s="736">
        <v>100</v>
      </c>
      <c r="N398" s="719">
        <f t="shared" si="18"/>
        <v>32.369711276557105</v>
      </c>
      <c r="O398" s="737">
        <f t="shared" si="19"/>
        <v>1.0789903758852368</v>
      </c>
      <c r="P398" s="738">
        <v>0</v>
      </c>
      <c r="Q398" s="737">
        <f t="shared" si="20"/>
        <v>1.0789903758852368</v>
      </c>
      <c r="R398" s="714" t="s">
        <v>498</v>
      </c>
      <c r="S398" s="721" t="s">
        <v>1495</v>
      </c>
      <c r="U398" s="714">
        <v>48.9</v>
      </c>
      <c r="V398" s="714">
        <v>10374</v>
      </c>
    </row>
    <row r="399" spans="1:22">
      <c r="A399" s="721" t="s">
        <v>611</v>
      </c>
      <c r="B399" s="714">
        <v>2008</v>
      </c>
      <c r="D399" s="722" t="s">
        <v>610</v>
      </c>
      <c r="E399" s="722" t="s">
        <v>1493</v>
      </c>
      <c r="F399" s="714" t="s">
        <v>705</v>
      </c>
      <c r="G399" s="723" t="s">
        <v>1480</v>
      </c>
      <c r="H399" s="714" t="s">
        <v>1494</v>
      </c>
      <c r="I399" s="715" t="s">
        <v>402</v>
      </c>
      <c r="J399" s="724">
        <v>25</v>
      </c>
      <c r="K399" s="741">
        <v>46.479026693299431</v>
      </c>
      <c r="L399" s="741">
        <v>1</v>
      </c>
      <c r="M399" s="736">
        <v>100</v>
      </c>
      <c r="N399" s="719">
        <f t="shared" si="18"/>
        <v>46.479026693299431</v>
      </c>
      <c r="O399" s="737">
        <f t="shared" si="19"/>
        <v>1.8591610677319772</v>
      </c>
      <c r="P399" s="738">
        <v>0</v>
      </c>
      <c r="Q399" s="737">
        <f t="shared" si="20"/>
        <v>1.8591610677319772</v>
      </c>
      <c r="R399" s="714" t="s">
        <v>498</v>
      </c>
      <c r="S399" s="721" t="s">
        <v>1495</v>
      </c>
      <c r="U399" s="714">
        <v>48.9</v>
      </c>
      <c r="V399" s="714">
        <v>10374</v>
      </c>
    </row>
    <row r="400" spans="1:22">
      <c r="A400" s="721" t="s">
        <v>611</v>
      </c>
      <c r="B400" s="714">
        <v>2008</v>
      </c>
      <c r="D400" s="722" t="s">
        <v>1501</v>
      </c>
      <c r="E400" s="722" t="s">
        <v>1486</v>
      </c>
      <c r="F400" s="714" t="s">
        <v>705</v>
      </c>
      <c r="G400" s="723" t="s">
        <v>1480</v>
      </c>
      <c r="H400" s="714" t="s">
        <v>1494</v>
      </c>
      <c r="I400" s="715" t="s">
        <v>1484</v>
      </c>
      <c r="J400" s="724">
        <v>30</v>
      </c>
      <c r="K400" s="741">
        <v>32.367895405847101</v>
      </c>
      <c r="L400" s="741">
        <v>1</v>
      </c>
      <c r="M400" s="736">
        <v>100</v>
      </c>
      <c r="N400" s="719">
        <f t="shared" si="18"/>
        <v>32.367895405847101</v>
      </c>
      <c r="O400" s="737">
        <f t="shared" si="19"/>
        <v>1.07892984686157</v>
      </c>
      <c r="P400" s="738">
        <v>0</v>
      </c>
      <c r="Q400" s="737">
        <f t="shared" si="20"/>
        <v>1.07892984686157</v>
      </c>
      <c r="R400" s="714" t="s">
        <v>498</v>
      </c>
      <c r="S400" s="721" t="s">
        <v>1495</v>
      </c>
      <c r="U400" s="714">
        <v>48.9</v>
      </c>
      <c r="V400" s="714">
        <v>10374</v>
      </c>
    </row>
    <row r="401" spans="1:22">
      <c r="A401" s="721" t="s">
        <v>611</v>
      </c>
      <c r="B401" s="714">
        <v>2008</v>
      </c>
      <c r="D401" s="722" t="s">
        <v>610</v>
      </c>
      <c r="E401" s="722" t="s">
        <v>1493</v>
      </c>
      <c r="F401" s="714" t="s">
        <v>705</v>
      </c>
      <c r="G401" s="723" t="s">
        <v>1480</v>
      </c>
      <c r="H401" s="714" t="s">
        <v>1494</v>
      </c>
      <c r="I401" s="715" t="s">
        <v>402</v>
      </c>
      <c r="J401" s="724">
        <v>25</v>
      </c>
      <c r="K401" s="741">
        <v>36.578899582349734</v>
      </c>
      <c r="L401" s="741">
        <v>1</v>
      </c>
      <c r="M401" s="736">
        <v>100</v>
      </c>
      <c r="N401" s="719">
        <f t="shared" si="18"/>
        <v>36.578899582349734</v>
      </c>
      <c r="O401" s="737">
        <f t="shared" si="19"/>
        <v>1.4631559832939893</v>
      </c>
      <c r="P401" s="738">
        <v>0</v>
      </c>
      <c r="Q401" s="737">
        <f t="shared" si="20"/>
        <v>1.4631559832939893</v>
      </c>
      <c r="R401" s="714" t="s">
        <v>498</v>
      </c>
      <c r="S401" s="721" t="s">
        <v>1495</v>
      </c>
      <c r="U401" s="714">
        <v>48.9</v>
      </c>
      <c r="V401" s="714">
        <v>10374</v>
      </c>
    </row>
    <row r="402" spans="1:22">
      <c r="A402" s="714" t="s">
        <v>611</v>
      </c>
      <c r="B402" s="714">
        <v>2008</v>
      </c>
      <c r="C402" s="714" t="s">
        <v>1743</v>
      </c>
      <c r="D402" s="715" t="s">
        <v>610</v>
      </c>
      <c r="E402" s="715" t="s">
        <v>1493</v>
      </c>
      <c r="F402" s="714" t="s">
        <v>705</v>
      </c>
      <c r="G402" s="716" t="s">
        <v>1672</v>
      </c>
      <c r="H402" s="716" t="s">
        <v>1494</v>
      </c>
      <c r="I402" s="715" t="s">
        <v>402</v>
      </c>
      <c r="J402" s="717">
        <v>1</v>
      </c>
      <c r="K402" s="736">
        <v>1.44</v>
      </c>
      <c r="L402" s="736">
        <v>1</v>
      </c>
      <c r="M402" s="736">
        <v>100</v>
      </c>
      <c r="N402" s="719">
        <f t="shared" si="18"/>
        <v>1.44</v>
      </c>
      <c r="O402" s="737">
        <f t="shared" si="19"/>
        <v>1.44</v>
      </c>
      <c r="P402" s="738">
        <v>0</v>
      </c>
      <c r="Q402" s="737">
        <f t="shared" si="20"/>
        <v>1.44</v>
      </c>
      <c r="R402" s="714" t="s">
        <v>498</v>
      </c>
      <c r="S402" s="714" t="s">
        <v>1693</v>
      </c>
      <c r="U402" s="714">
        <v>48.9</v>
      </c>
      <c r="V402" s="714">
        <v>10374</v>
      </c>
    </row>
    <row r="403" spans="1:22">
      <c r="A403" s="714" t="s">
        <v>611</v>
      </c>
      <c r="B403" s="714">
        <v>2008</v>
      </c>
      <c r="C403" s="714" t="s">
        <v>1743</v>
      </c>
      <c r="E403" s="715" t="s">
        <v>1493</v>
      </c>
      <c r="F403" s="714" t="s">
        <v>705</v>
      </c>
      <c r="G403" s="716" t="s">
        <v>1672</v>
      </c>
      <c r="H403" s="716" t="s">
        <v>1494</v>
      </c>
      <c r="I403" s="715" t="s">
        <v>1484</v>
      </c>
      <c r="J403" s="717">
        <v>1</v>
      </c>
      <c r="K403" s="736">
        <v>0.79</v>
      </c>
      <c r="L403" s="736">
        <v>1</v>
      </c>
      <c r="M403" s="736">
        <v>100</v>
      </c>
      <c r="N403" s="719">
        <f t="shared" si="18"/>
        <v>0.79</v>
      </c>
      <c r="O403" s="737">
        <f t="shared" si="19"/>
        <v>0.79</v>
      </c>
      <c r="P403" s="738">
        <v>0</v>
      </c>
      <c r="Q403" s="737">
        <f t="shared" si="20"/>
        <v>0.79</v>
      </c>
      <c r="R403" s="714" t="s">
        <v>498</v>
      </c>
      <c r="S403" s="714" t="s">
        <v>1693</v>
      </c>
      <c r="U403" s="714">
        <v>48.9</v>
      </c>
      <c r="V403" s="714">
        <v>10374</v>
      </c>
    </row>
    <row r="404" spans="1:22">
      <c r="A404" s="714" t="s">
        <v>1506</v>
      </c>
      <c r="B404" s="714">
        <v>2008</v>
      </c>
      <c r="D404" s="722" t="s">
        <v>666</v>
      </c>
      <c r="E404" s="722" t="s">
        <v>1502</v>
      </c>
      <c r="F404" s="714" t="s">
        <v>705</v>
      </c>
      <c r="G404" s="723" t="s">
        <v>1480</v>
      </c>
      <c r="H404" s="714" t="s">
        <v>1494</v>
      </c>
      <c r="I404" s="714" t="s">
        <v>402</v>
      </c>
      <c r="J404" s="724">
        <v>50</v>
      </c>
      <c r="K404" s="741">
        <v>54.294534229162878</v>
      </c>
      <c r="L404" s="741">
        <v>1</v>
      </c>
      <c r="M404" s="736">
        <v>100</v>
      </c>
      <c r="N404" s="719">
        <f t="shared" si="18"/>
        <v>54.294534229162878</v>
      </c>
      <c r="O404" s="737">
        <f t="shared" si="19"/>
        <v>1.0858906845832577</v>
      </c>
      <c r="P404" s="738">
        <v>0</v>
      </c>
      <c r="Q404" s="737">
        <f t="shared" si="20"/>
        <v>1.0858906845832577</v>
      </c>
      <c r="R404" s="714" t="s">
        <v>498</v>
      </c>
      <c r="S404" s="721" t="s">
        <v>1503</v>
      </c>
      <c r="U404" s="714">
        <v>48.9</v>
      </c>
      <c r="V404" s="714">
        <v>10374</v>
      </c>
    </row>
    <row r="405" spans="1:22">
      <c r="A405" s="714" t="s">
        <v>1506</v>
      </c>
      <c r="B405" s="714">
        <v>2008</v>
      </c>
      <c r="D405" s="722" t="s">
        <v>1504</v>
      </c>
      <c r="E405" s="722" t="s">
        <v>732</v>
      </c>
      <c r="F405" s="714" t="s">
        <v>705</v>
      </c>
      <c r="G405" s="723" t="s">
        <v>1480</v>
      </c>
      <c r="H405" s="714" t="s">
        <v>1494</v>
      </c>
      <c r="I405" s="714" t="s">
        <v>402</v>
      </c>
      <c r="J405" s="724">
        <v>50</v>
      </c>
      <c r="K405" s="741">
        <v>39.622298892318867</v>
      </c>
      <c r="L405" s="741">
        <v>1</v>
      </c>
      <c r="M405" s="736">
        <v>100</v>
      </c>
      <c r="N405" s="719">
        <f t="shared" si="18"/>
        <v>39.622298892318867</v>
      </c>
      <c r="O405" s="737">
        <f t="shared" si="19"/>
        <v>0.79244597784637749</v>
      </c>
      <c r="P405" s="738">
        <v>0</v>
      </c>
      <c r="Q405" s="737">
        <f t="shared" si="20"/>
        <v>0.79244597784637749</v>
      </c>
      <c r="R405" s="714" t="s">
        <v>498</v>
      </c>
      <c r="S405" s="721" t="s">
        <v>1503</v>
      </c>
      <c r="U405" s="714">
        <v>48.9</v>
      </c>
      <c r="V405" s="714">
        <v>10374</v>
      </c>
    </row>
    <row r="406" spans="1:22">
      <c r="A406" s="714" t="s">
        <v>1506</v>
      </c>
      <c r="B406" s="714">
        <v>2008</v>
      </c>
      <c r="D406" s="722" t="s">
        <v>666</v>
      </c>
      <c r="E406" s="722" t="s">
        <v>1502</v>
      </c>
      <c r="F406" s="714" t="s">
        <v>705</v>
      </c>
      <c r="G406" s="723" t="s">
        <v>1480</v>
      </c>
      <c r="H406" s="714" t="s">
        <v>1494</v>
      </c>
      <c r="I406" s="714" t="s">
        <v>402</v>
      </c>
      <c r="J406" s="724">
        <v>2</v>
      </c>
      <c r="K406" s="741">
        <v>2.3515525694570543</v>
      </c>
      <c r="L406" s="741">
        <v>1</v>
      </c>
      <c r="M406" s="736">
        <v>100</v>
      </c>
      <c r="N406" s="719">
        <f t="shared" si="18"/>
        <v>2.3515525694570543</v>
      </c>
      <c r="O406" s="737">
        <f t="shared" si="19"/>
        <v>1.1757762847285271</v>
      </c>
      <c r="P406" s="738">
        <v>0</v>
      </c>
      <c r="Q406" s="737">
        <f t="shared" si="20"/>
        <v>1.1757762847285271</v>
      </c>
      <c r="R406" s="714" t="s">
        <v>498</v>
      </c>
      <c r="S406" s="721" t="s">
        <v>1503</v>
      </c>
      <c r="U406" s="714">
        <v>48.9</v>
      </c>
      <c r="V406" s="714">
        <v>10374</v>
      </c>
    </row>
    <row r="407" spans="1:22">
      <c r="A407" s="714" t="s">
        <v>1506</v>
      </c>
      <c r="B407" s="714">
        <v>2008</v>
      </c>
      <c r="D407" s="722" t="s">
        <v>667</v>
      </c>
      <c r="E407" s="722" t="s">
        <v>1486</v>
      </c>
      <c r="F407" s="714" t="s">
        <v>705</v>
      </c>
      <c r="G407" s="723" t="s">
        <v>1480</v>
      </c>
      <c r="H407" s="714" t="s">
        <v>1494</v>
      </c>
      <c r="I407" s="714" t="s">
        <v>1484</v>
      </c>
      <c r="J407" s="724">
        <v>1</v>
      </c>
      <c r="K407" s="741">
        <v>0.49028509170147083</v>
      </c>
      <c r="L407" s="741">
        <v>1</v>
      </c>
      <c r="M407" s="736">
        <v>100</v>
      </c>
      <c r="N407" s="719">
        <f t="shared" si="18"/>
        <v>0.49028509170147083</v>
      </c>
      <c r="O407" s="737">
        <f t="shared" si="19"/>
        <v>0.49028509170147083</v>
      </c>
      <c r="P407" s="738">
        <v>0</v>
      </c>
      <c r="Q407" s="737">
        <f t="shared" si="20"/>
        <v>0.49028509170147083</v>
      </c>
      <c r="R407" s="714" t="s">
        <v>498</v>
      </c>
      <c r="S407" s="721" t="s">
        <v>1503</v>
      </c>
      <c r="U407" s="714">
        <v>48.9</v>
      </c>
      <c r="V407" s="714">
        <v>10374</v>
      </c>
    </row>
    <row r="408" spans="1:22">
      <c r="A408" s="714" t="s">
        <v>1506</v>
      </c>
      <c r="B408" s="714">
        <v>2008</v>
      </c>
      <c r="D408" s="722" t="s">
        <v>666</v>
      </c>
      <c r="E408" s="722" t="s">
        <v>1502</v>
      </c>
      <c r="F408" s="714" t="s">
        <v>705</v>
      </c>
      <c r="G408" s="723" t="s">
        <v>1480</v>
      </c>
      <c r="H408" s="714" t="s">
        <v>1494</v>
      </c>
      <c r="I408" s="714" t="s">
        <v>402</v>
      </c>
      <c r="J408" s="724">
        <v>2</v>
      </c>
      <c r="K408" s="741">
        <v>2.287997094606864</v>
      </c>
      <c r="L408" s="741">
        <v>1</v>
      </c>
      <c r="M408" s="736">
        <v>100</v>
      </c>
      <c r="N408" s="719">
        <f t="shared" si="18"/>
        <v>2.287997094606864</v>
      </c>
      <c r="O408" s="737">
        <f t="shared" si="19"/>
        <v>1.143998547303432</v>
      </c>
      <c r="P408" s="738">
        <v>0</v>
      </c>
      <c r="Q408" s="737">
        <f t="shared" si="20"/>
        <v>1.143998547303432</v>
      </c>
      <c r="R408" s="714" t="s">
        <v>498</v>
      </c>
      <c r="S408" s="721" t="s">
        <v>1503</v>
      </c>
      <c r="U408" s="714">
        <v>48.9</v>
      </c>
      <c r="V408" s="714">
        <v>10374</v>
      </c>
    </row>
    <row r="409" spans="1:22">
      <c r="A409" s="714" t="s">
        <v>1506</v>
      </c>
      <c r="B409" s="714">
        <v>2008</v>
      </c>
      <c r="D409" s="722" t="s">
        <v>666</v>
      </c>
      <c r="E409" s="722" t="s">
        <v>1502</v>
      </c>
      <c r="F409" s="714" t="s">
        <v>705</v>
      </c>
      <c r="G409" s="723" t="s">
        <v>1480</v>
      </c>
      <c r="H409" s="714" t="s">
        <v>1494</v>
      </c>
      <c r="I409" s="714" t="s">
        <v>402</v>
      </c>
      <c r="J409" s="724">
        <v>50</v>
      </c>
      <c r="K409" s="741">
        <v>48.752496822226256</v>
      </c>
      <c r="L409" s="741">
        <v>1</v>
      </c>
      <c r="M409" s="736">
        <v>100</v>
      </c>
      <c r="N409" s="719">
        <f t="shared" si="18"/>
        <v>48.752496822226256</v>
      </c>
      <c r="O409" s="737">
        <f t="shared" si="19"/>
        <v>0.97504993644452509</v>
      </c>
      <c r="P409" s="738">
        <v>0</v>
      </c>
      <c r="Q409" s="737">
        <f t="shared" si="20"/>
        <v>0.97504993644452509</v>
      </c>
      <c r="R409" s="714" t="s">
        <v>498</v>
      </c>
      <c r="S409" s="721" t="s">
        <v>1503</v>
      </c>
      <c r="U409" s="714">
        <v>48.9</v>
      </c>
      <c r="V409" s="714">
        <v>10374</v>
      </c>
    </row>
    <row r="410" spans="1:22">
      <c r="A410" s="714" t="s">
        <v>1506</v>
      </c>
      <c r="B410" s="714">
        <v>2008</v>
      </c>
      <c r="D410" s="722" t="s">
        <v>1505</v>
      </c>
      <c r="E410" s="722" t="s">
        <v>734</v>
      </c>
      <c r="F410" s="714" t="s">
        <v>705</v>
      </c>
      <c r="G410" s="723" t="s">
        <v>1480</v>
      </c>
      <c r="H410" s="714" t="s">
        <v>1494</v>
      </c>
      <c r="I410" s="714" t="s">
        <v>1484</v>
      </c>
      <c r="J410" s="724">
        <v>2</v>
      </c>
      <c r="K410" s="741">
        <v>1.2638460141637915</v>
      </c>
      <c r="L410" s="741">
        <v>1</v>
      </c>
      <c r="M410" s="736">
        <v>100</v>
      </c>
      <c r="N410" s="719">
        <f t="shared" si="18"/>
        <v>1.2638460141637915</v>
      </c>
      <c r="O410" s="737">
        <f t="shared" si="19"/>
        <v>0.63192300708189575</v>
      </c>
      <c r="P410" s="738">
        <v>0</v>
      </c>
      <c r="Q410" s="737">
        <f t="shared" si="20"/>
        <v>0.63192300708189575</v>
      </c>
      <c r="R410" s="714" t="s">
        <v>498</v>
      </c>
      <c r="S410" s="721" t="s">
        <v>1503</v>
      </c>
      <c r="U410" s="714">
        <v>48.9</v>
      </c>
      <c r="V410" s="714">
        <v>10374</v>
      </c>
    </row>
    <row r="411" spans="1:22">
      <c r="A411" s="714" t="s">
        <v>1506</v>
      </c>
      <c r="B411" s="714">
        <v>2008</v>
      </c>
      <c r="D411" s="722" t="s">
        <v>1506</v>
      </c>
      <c r="E411" s="722" t="s">
        <v>1487</v>
      </c>
      <c r="F411" s="714" t="s">
        <v>705</v>
      </c>
      <c r="G411" s="723" t="s">
        <v>1480</v>
      </c>
      <c r="H411" s="714" t="s">
        <v>1494</v>
      </c>
      <c r="I411" s="714" t="s">
        <v>1484</v>
      </c>
      <c r="J411" s="724">
        <v>6</v>
      </c>
      <c r="K411" s="741">
        <v>5.756310150717268</v>
      </c>
      <c r="L411" s="741">
        <v>1</v>
      </c>
      <c r="M411" s="736">
        <v>100</v>
      </c>
      <c r="N411" s="719">
        <f t="shared" si="18"/>
        <v>5.756310150717268</v>
      </c>
      <c r="O411" s="737">
        <f t="shared" si="19"/>
        <v>0.95938502511954471</v>
      </c>
      <c r="P411" s="738">
        <v>0</v>
      </c>
      <c r="Q411" s="737">
        <f t="shared" si="20"/>
        <v>0.95938502511954471</v>
      </c>
      <c r="R411" s="714" t="s">
        <v>498</v>
      </c>
      <c r="S411" s="721" t="s">
        <v>1503</v>
      </c>
      <c r="U411" s="714">
        <v>48.9</v>
      </c>
      <c r="V411" s="714">
        <v>10374</v>
      </c>
    </row>
    <row r="412" spans="1:22">
      <c r="A412" s="714" t="s">
        <v>1506</v>
      </c>
      <c r="B412" s="714">
        <v>2008</v>
      </c>
      <c r="D412" s="722" t="s">
        <v>667</v>
      </c>
      <c r="E412" s="722" t="s">
        <v>1486</v>
      </c>
      <c r="F412" s="714" t="s">
        <v>705</v>
      </c>
      <c r="G412" s="723" t="s">
        <v>1480</v>
      </c>
      <c r="H412" s="714" t="s">
        <v>1494</v>
      </c>
      <c r="I412" s="714" t="s">
        <v>1484</v>
      </c>
      <c r="J412" s="724">
        <v>30</v>
      </c>
      <c r="K412" s="741">
        <v>17.432358816052297</v>
      </c>
      <c r="L412" s="741">
        <v>1</v>
      </c>
      <c r="M412" s="736">
        <v>100</v>
      </c>
      <c r="N412" s="719">
        <f t="shared" si="18"/>
        <v>17.432358816052297</v>
      </c>
      <c r="O412" s="737">
        <f t="shared" si="19"/>
        <v>0.58107862720174319</v>
      </c>
      <c r="P412" s="738">
        <v>0</v>
      </c>
      <c r="Q412" s="737">
        <f t="shared" si="20"/>
        <v>0.58107862720174319</v>
      </c>
      <c r="R412" s="714" t="s">
        <v>498</v>
      </c>
      <c r="S412" s="721" t="s">
        <v>1503</v>
      </c>
      <c r="U412" s="714">
        <v>48.9</v>
      </c>
      <c r="V412" s="714">
        <v>10374</v>
      </c>
    </row>
    <row r="413" spans="1:22">
      <c r="A413" s="714" t="s">
        <v>1506</v>
      </c>
      <c r="B413" s="714">
        <v>2008</v>
      </c>
      <c r="D413" s="722" t="s">
        <v>666</v>
      </c>
      <c r="E413" s="722" t="s">
        <v>1502</v>
      </c>
      <c r="F413" s="714" t="s">
        <v>705</v>
      </c>
      <c r="G413" s="723" t="s">
        <v>1480</v>
      </c>
      <c r="H413" s="714" t="s">
        <v>1494</v>
      </c>
      <c r="I413" s="714" t="s">
        <v>402</v>
      </c>
      <c r="J413" s="724">
        <v>50</v>
      </c>
      <c r="K413" s="741">
        <v>46.931178500090788</v>
      </c>
      <c r="L413" s="741">
        <v>1</v>
      </c>
      <c r="M413" s="736">
        <v>100</v>
      </c>
      <c r="N413" s="719">
        <f t="shared" si="18"/>
        <v>46.931178500090788</v>
      </c>
      <c r="O413" s="737">
        <f t="shared" si="19"/>
        <v>0.93862357000181573</v>
      </c>
      <c r="P413" s="738">
        <v>0</v>
      </c>
      <c r="Q413" s="737">
        <f t="shared" si="20"/>
        <v>0.93862357000181573</v>
      </c>
      <c r="R413" s="714" t="s">
        <v>498</v>
      </c>
      <c r="S413" s="721" t="s">
        <v>1503</v>
      </c>
      <c r="U413" s="714">
        <v>48.9</v>
      </c>
      <c r="V413" s="714">
        <v>10374</v>
      </c>
    </row>
    <row r="414" spans="1:22">
      <c r="A414" s="714" t="s">
        <v>1506</v>
      </c>
      <c r="B414" s="714">
        <v>2008</v>
      </c>
      <c r="D414" s="722" t="s">
        <v>1507</v>
      </c>
      <c r="E414" s="722" t="s">
        <v>1486</v>
      </c>
      <c r="F414" s="714" t="s">
        <v>705</v>
      </c>
      <c r="G414" s="723" t="s">
        <v>1480</v>
      </c>
      <c r="H414" s="714" t="s">
        <v>1494</v>
      </c>
      <c r="I414" s="714" t="s">
        <v>1484</v>
      </c>
      <c r="J414" s="724">
        <v>30</v>
      </c>
      <c r="K414" s="741">
        <v>12.166333757036497</v>
      </c>
      <c r="L414" s="741">
        <v>1</v>
      </c>
      <c r="M414" s="736">
        <v>100</v>
      </c>
      <c r="N414" s="719">
        <f t="shared" si="18"/>
        <v>12.166333757036497</v>
      </c>
      <c r="O414" s="737">
        <f t="shared" si="19"/>
        <v>0.40554445856788329</v>
      </c>
      <c r="P414" s="738">
        <v>0</v>
      </c>
      <c r="Q414" s="737">
        <f t="shared" si="20"/>
        <v>0.40554445856788329</v>
      </c>
      <c r="R414" s="714" t="s">
        <v>498</v>
      </c>
      <c r="S414" s="721" t="s">
        <v>1503</v>
      </c>
      <c r="U414" s="714">
        <v>48.9</v>
      </c>
      <c r="V414" s="714">
        <v>10374</v>
      </c>
    </row>
    <row r="415" spans="1:22">
      <c r="A415" s="714" t="s">
        <v>1506</v>
      </c>
      <c r="B415" s="714">
        <v>2008</v>
      </c>
      <c r="D415" s="722" t="s">
        <v>666</v>
      </c>
      <c r="E415" s="722" t="s">
        <v>1502</v>
      </c>
      <c r="F415" s="714" t="s">
        <v>705</v>
      </c>
      <c r="G415" s="723" t="s">
        <v>1480</v>
      </c>
      <c r="H415" s="714" t="s">
        <v>1494</v>
      </c>
      <c r="I415" s="714" t="s">
        <v>402</v>
      </c>
      <c r="J415" s="724">
        <v>50</v>
      </c>
      <c r="K415" s="741">
        <v>66.143090611948423</v>
      </c>
      <c r="L415" s="741">
        <v>1</v>
      </c>
      <c r="M415" s="736">
        <v>100</v>
      </c>
      <c r="N415" s="719">
        <f t="shared" si="18"/>
        <v>66.143090611948423</v>
      </c>
      <c r="O415" s="737">
        <f t="shared" si="19"/>
        <v>1.3228618122389684</v>
      </c>
      <c r="P415" s="738">
        <v>0</v>
      </c>
      <c r="Q415" s="737">
        <f t="shared" si="20"/>
        <v>1.3228618122389684</v>
      </c>
      <c r="R415" s="714" t="s">
        <v>498</v>
      </c>
      <c r="S415" s="721" t="s">
        <v>1503</v>
      </c>
      <c r="U415" s="714">
        <v>48.9</v>
      </c>
      <c r="V415" s="714">
        <v>10374</v>
      </c>
    </row>
    <row r="416" spans="1:22">
      <c r="A416" s="714" t="s">
        <v>1506</v>
      </c>
      <c r="B416" s="714">
        <v>2008</v>
      </c>
      <c r="D416" s="722" t="s">
        <v>1508</v>
      </c>
      <c r="E416" s="722" t="s">
        <v>1487</v>
      </c>
      <c r="F416" s="714" t="s">
        <v>705</v>
      </c>
      <c r="G416" s="723" t="s">
        <v>1480</v>
      </c>
      <c r="H416" s="714" t="s">
        <v>1494</v>
      </c>
      <c r="I416" s="714" t="s">
        <v>1484</v>
      </c>
      <c r="J416" s="724">
        <v>6</v>
      </c>
      <c r="K416" s="741">
        <v>4.3381151262030144</v>
      </c>
      <c r="L416" s="741">
        <v>1</v>
      </c>
      <c r="M416" s="736">
        <v>100</v>
      </c>
      <c r="N416" s="719">
        <f t="shared" si="18"/>
        <v>4.3381151262030144</v>
      </c>
      <c r="O416" s="737">
        <f t="shared" si="19"/>
        <v>0.72301918770050244</v>
      </c>
      <c r="P416" s="738">
        <v>0</v>
      </c>
      <c r="Q416" s="737">
        <f t="shared" si="20"/>
        <v>0.72301918770050244</v>
      </c>
      <c r="R416" s="714" t="s">
        <v>498</v>
      </c>
      <c r="S416" s="721" t="s">
        <v>1503</v>
      </c>
      <c r="U416" s="714">
        <v>48.9</v>
      </c>
      <c r="V416" s="714">
        <v>10374</v>
      </c>
    </row>
    <row r="417" spans="1:22">
      <c r="A417" s="714" t="s">
        <v>1506</v>
      </c>
      <c r="B417" s="714">
        <v>2008</v>
      </c>
      <c r="D417" s="722" t="s">
        <v>666</v>
      </c>
      <c r="E417" s="722" t="s">
        <v>1502</v>
      </c>
      <c r="F417" s="714" t="s">
        <v>705</v>
      </c>
      <c r="G417" s="723" t="s">
        <v>1480</v>
      </c>
      <c r="H417" s="714" t="s">
        <v>1494</v>
      </c>
      <c r="I417" s="714" t="s">
        <v>402</v>
      </c>
      <c r="J417" s="724">
        <v>50</v>
      </c>
      <c r="K417" s="741">
        <v>68.302160886144904</v>
      </c>
      <c r="L417" s="741">
        <v>1</v>
      </c>
      <c r="M417" s="736">
        <v>100</v>
      </c>
      <c r="N417" s="719">
        <f t="shared" si="18"/>
        <v>68.302160886144904</v>
      </c>
      <c r="O417" s="737">
        <f t="shared" si="19"/>
        <v>1.3660432177228981</v>
      </c>
      <c r="P417" s="738">
        <v>0</v>
      </c>
      <c r="Q417" s="737">
        <f t="shared" si="20"/>
        <v>1.3660432177228981</v>
      </c>
      <c r="R417" s="714" t="s">
        <v>498</v>
      </c>
      <c r="S417" s="721" t="s">
        <v>1503</v>
      </c>
      <c r="U417" s="714">
        <v>48.9</v>
      </c>
      <c r="V417" s="714">
        <v>10374</v>
      </c>
    </row>
    <row r="418" spans="1:22">
      <c r="A418" s="714" t="s">
        <v>1506</v>
      </c>
      <c r="B418" s="714">
        <v>2008</v>
      </c>
      <c r="D418" s="722" t="s">
        <v>1504</v>
      </c>
      <c r="E418" s="722" t="s">
        <v>1509</v>
      </c>
      <c r="F418" s="714" t="s">
        <v>705</v>
      </c>
      <c r="G418" s="723" t="s">
        <v>1480</v>
      </c>
      <c r="H418" s="714" t="s">
        <v>1494</v>
      </c>
      <c r="I418" s="714" t="s">
        <v>1484</v>
      </c>
      <c r="J418" s="724">
        <v>2</v>
      </c>
      <c r="K418" s="741">
        <v>1.1785000907935355</v>
      </c>
      <c r="L418" s="741">
        <v>1</v>
      </c>
      <c r="M418" s="736">
        <v>100</v>
      </c>
      <c r="N418" s="719">
        <f t="shared" si="18"/>
        <v>1.1785000907935355</v>
      </c>
      <c r="O418" s="737">
        <f t="shared" si="19"/>
        <v>0.58925004539676773</v>
      </c>
      <c r="P418" s="738">
        <v>0</v>
      </c>
      <c r="Q418" s="737">
        <f t="shared" si="20"/>
        <v>0.58925004539676773</v>
      </c>
      <c r="R418" s="714" t="s">
        <v>498</v>
      </c>
      <c r="S418" s="721" t="s">
        <v>1503</v>
      </c>
      <c r="U418" s="714">
        <v>48.9</v>
      </c>
      <c r="V418" s="714">
        <v>10374</v>
      </c>
    </row>
    <row r="419" spans="1:22">
      <c r="A419" s="714" t="s">
        <v>1506</v>
      </c>
      <c r="B419" s="714">
        <v>2008</v>
      </c>
      <c r="D419" s="722" t="s">
        <v>666</v>
      </c>
      <c r="E419" s="722" t="s">
        <v>1502</v>
      </c>
      <c r="F419" s="714" t="s">
        <v>705</v>
      </c>
      <c r="G419" s="723" t="s">
        <v>1480</v>
      </c>
      <c r="H419" s="714" t="s">
        <v>1494</v>
      </c>
      <c r="I419" s="714" t="s">
        <v>402</v>
      </c>
      <c r="J419" s="724">
        <v>2</v>
      </c>
      <c r="K419" s="741">
        <v>2.3515525694570543</v>
      </c>
      <c r="L419" s="741">
        <v>1</v>
      </c>
      <c r="M419" s="736">
        <v>100</v>
      </c>
      <c r="N419" s="719">
        <f t="shared" si="18"/>
        <v>2.3515525694570543</v>
      </c>
      <c r="O419" s="737">
        <f t="shared" si="19"/>
        <v>1.1757762847285271</v>
      </c>
      <c r="P419" s="738">
        <v>0</v>
      </c>
      <c r="Q419" s="737">
        <f t="shared" si="20"/>
        <v>1.1757762847285271</v>
      </c>
      <c r="R419" s="714" t="s">
        <v>498</v>
      </c>
      <c r="S419" s="721" t="s">
        <v>1503</v>
      </c>
      <c r="U419" s="714">
        <v>48.9</v>
      </c>
      <c r="V419" s="714">
        <v>10374</v>
      </c>
    </row>
    <row r="420" spans="1:22">
      <c r="A420" s="714" t="s">
        <v>1506</v>
      </c>
      <c r="B420" s="714">
        <v>2008</v>
      </c>
      <c r="D420" s="722" t="s">
        <v>1506</v>
      </c>
      <c r="E420" s="722" t="s">
        <v>1486</v>
      </c>
      <c r="F420" s="714" t="s">
        <v>705</v>
      </c>
      <c r="G420" s="723" t="s">
        <v>1480</v>
      </c>
      <c r="H420" s="714" t="s">
        <v>1494</v>
      </c>
      <c r="I420" s="714" t="s">
        <v>1484</v>
      </c>
      <c r="J420" s="724">
        <v>30</v>
      </c>
      <c r="K420" s="741">
        <v>19.09388051570728</v>
      </c>
      <c r="L420" s="741">
        <v>1</v>
      </c>
      <c r="M420" s="736">
        <v>100</v>
      </c>
      <c r="N420" s="719">
        <f t="shared" si="18"/>
        <v>19.09388051570728</v>
      </c>
      <c r="O420" s="737">
        <f t="shared" si="19"/>
        <v>0.63646268385690929</v>
      </c>
      <c r="P420" s="738">
        <v>0</v>
      </c>
      <c r="Q420" s="737">
        <f t="shared" si="20"/>
        <v>0.63646268385690929</v>
      </c>
      <c r="R420" s="714" t="s">
        <v>498</v>
      </c>
      <c r="S420" s="721" t="s">
        <v>1503</v>
      </c>
      <c r="U420" s="714">
        <v>48.9</v>
      </c>
      <c r="V420" s="714">
        <v>10374</v>
      </c>
    </row>
    <row r="421" spans="1:22">
      <c r="A421" s="714" t="s">
        <v>1506</v>
      </c>
      <c r="B421" s="714">
        <v>2008</v>
      </c>
      <c r="D421" s="722" t="s">
        <v>666</v>
      </c>
      <c r="E421" s="722" t="s">
        <v>1502</v>
      </c>
      <c r="F421" s="714" t="s">
        <v>705</v>
      </c>
      <c r="G421" s="723" t="s">
        <v>1480</v>
      </c>
      <c r="H421" s="714" t="s">
        <v>1494</v>
      </c>
      <c r="I421" s="714" t="s">
        <v>402</v>
      </c>
      <c r="J421" s="724">
        <v>50</v>
      </c>
      <c r="K421" s="741">
        <v>54.47612130016342</v>
      </c>
      <c r="L421" s="741">
        <v>1</v>
      </c>
      <c r="M421" s="736">
        <v>100</v>
      </c>
      <c r="N421" s="719">
        <f t="shared" si="18"/>
        <v>54.47612130016342</v>
      </c>
      <c r="O421" s="737">
        <f t="shared" si="19"/>
        <v>1.0895224260032683</v>
      </c>
      <c r="P421" s="738">
        <v>0</v>
      </c>
      <c r="Q421" s="737">
        <f t="shared" si="20"/>
        <v>1.0895224260032683</v>
      </c>
      <c r="R421" s="714" t="s">
        <v>498</v>
      </c>
      <c r="S421" s="721" t="s">
        <v>1503</v>
      </c>
      <c r="U421" s="714">
        <v>48.9</v>
      </c>
      <c r="V421" s="714">
        <v>10374</v>
      </c>
    </row>
    <row r="422" spans="1:22">
      <c r="A422" s="714" t="s">
        <v>1506</v>
      </c>
      <c r="B422" s="714">
        <v>2008</v>
      </c>
      <c r="D422" s="722" t="s">
        <v>666</v>
      </c>
      <c r="E422" s="722" t="s">
        <v>1502</v>
      </c>
      <c r="F422" s="714" t="s">
        <v>705</v>
      </c>
      <c r="G422" s="723" t="s">
        <v>1480</v>
      </c>
      <c r="H422" s="714" t="s">
        <v>1494</v>
      </c>
      <c r="I422" s="714" t="s">
        <v>402</v>
      </c>
      <c r="J422" s="724">
        <v>50</v>
      </c>
      <c r="K422" s="741">
        <v>69.684038496459053</v>
      </c>
      <c r="L422" s="741">
        <v>1</v>
      </c>
      <c r="M422" s="736">
        <v>100</v>
      </c>
      <c r="N422" s="719">
        <f t="shared" si="18"/>
        <v>69.684038496459053</v>
      </c>
      <c r="O422" s="737">
        <f t="shared" si="19"/>
        <v>1.3936807699291811</v>
      </c>
      <c r="P422" s="738">
        <v>0</v>
      </c>
      <c r="Q422" s="737">
        <f t="shared" si="20"/>
        <v>1.3936807699291811</v>
      </c>
      <c r="R422" s="714" t="s">
        <v>498</v>
      </c>
      <c r="S422" s="721" t="s">
        <v>1503</v>
      </c>
      <c r="U422" s="714">
        <v>48.9</v>
      </c>
      <c r="V422" s="714">
        <v>10374</v>
      </c>
    </row>
    <row r="423" spans="1:22">
      <c r="A423" s="714" t="s">
        <v>1506</v>
      </c>
      <c r="B423" s="714">
        <v>2008</v>
      </c>
      <c r="D423" s="722" t="s">
        <v>666</v>
      </c>
      <c r="E423" s="722" t="s">
        <v>1502</v>
      </c>
      <c r="F423" s="714" t="s">
        <v>705</v>
      </c>
      <c r="G423" s="723" t="s">
        <v>1480</v>
      </c>
      <c r="H423" s="714" t="s">
        <v>1494</v>
      </c>
      <c r="I423" s="714" t="s">
        <v>402</v>
      </c>
      <c r="J423" s="724">
        <v>50</v>
      </c>
      <c r="K423" s="741">
        <v>65.098964953695287</v>
      </c>
      <c r="L423" s="741">
        <v>1</v>
      </c>
      <c r="M423" s="736">
        <v>100</v>
      </c>
      <c r="N423" s="719">
        <f t="shared" si="18"/>
        <v>65.098964953695287</v>
      </c>
      <c r="O423" s="737">
        <f t="shared" si="19"/>
        <v>1.3019792990739056</v>
      </c>
      <c r="P423" s="738">
        <v>0</v>
      </c>
      <c r="Q423" s="737">
        <f t="shared" si="20"/>
        <v>1.3019792990739056</v>
      </c>
      <c r="R423" s="714" t="s">
        <v>498</v>
      </c>
      <c r="S423" s="721" t="s">
        <v>1503</v>
      </c>
      <c r="U423" s="714">
        <v>48.9</v>
      </c>
      <c r="V423" s="714">
        <v>10374</v>
      </c>
    </row>
    <row r="424" spans="1:22">
      <c r="A424" s="714" t="s">
        <v>1506</v>
      </c>
      <c r="B424" s="714">
        <v>2008</v>
      </c>
      <c r="D424" s="722" t="s">
        <v>666</v>
      </c>
      <c r="E424" s="722" t="s">
        <v>1502</v>
      </c>
      <c r="F424" s="714" t="s">
        <v>705</v>
      </c>
      <c r="G424" s="723" t="s">
        <v>1480</v>
      </c>
      <c r="H424" s="714" t="s">
        <v>1494</v>
      </c>
      <c r="I424" s="714" t="s">
        <v>402</v>
      </c>
      <c r="J424" s="724">
        <v>50</v>
      </c>
      <c r="K424" s="741">
        <v>58.661703286725981</v>
      </c>
      <c r="L424" s="741">
        <v>1</v>
      </c>
      <c r="M424" s="736">
        <v>100</v>
      </c>
      <c r="N424" s="719">
        <f t="shared" si="18"/>
        <v>58.661703286725981</v>
      </c>
      <c r="O424" s="737">
        <f t="shared" si="19"/>
        <v>1.1732340657345197</v>
      </c>
      <c r="P424" s="738">
        <v>0</v>
      </c>
      <c r="Q424" s="737">
        <f t="shared" si="20"/>
        <v>1.1732340657345197</v>
      </c>
      <c r="R424" s="714" t="s">
        <v>498</v>
      </c>
      <c r="S424" s="721" t="s">
        <v>1503</v>
      </c>
      <c r="U424" s="714">
        <v>48.9</v>
      </c>
      <c r="V424" s="714">
        <v>10374</v>
      </c>
    </row>
    <row r="425" spans="1:22">
      <c r="A425" s="714" t="s">
        <v>1506</v>
      </c>
      <c r="B425" s="714">
        <v>2008</v>
      </c>
      <c r="D425" s="722" t="s">
        <v>1508</v>
      </c>
      <c r="E425" s="722" t="s">
        <v>1486</v>
      </c>
      <c r="F425" s="714" t="s">
        <v>705</v>
      </c>
      <c r="G425" s="723" t="s">
        <v>1480</v>
      </c>
      <c r="H425" s="714" t="s">
        <v>1494</v>
      </c>
      <c r="I425" s="714" t="s">
        <v>1484</v>
      </c>
      <c r="J425" s="724">
        <v>30</v>
      </c>
      <c r="K425" s="741">
        <v>17.731977483203195</v>
      </c>
      <c r="L425" s="741">
        <v>1</v>
      </c>
      <c r="M425" s="736">
        <v>100</v>
      </c>
      <c r="N425" s="719">
        <f t="shared" si="18"/>
        <v>17.731977483203195</v>
      </c>
      <c r="O425" s="737">
        <f t="shared" si="19"/>
        <v>0.59106591610677317</v>
      </c>
      <c r="P425" s="738">
        <v>0</v>
      </c>
      <c r="Q425" s="737">
        <f t="shared" si="20"/>
        <v>0.59106591610677317</v>
      </c>
      <c r="R425" s="714" t="s">
        <v>498</v>
      </c>
      <c r="S425" s="721" t="s">
        <v>1503</v>
      </c>
      <c r="U425" s="714">
        <v>48.9</v>
      </c>
      <c r="V425" s="714">
        <v>10374</v>
      </c>
    </row>
    <row r="426" spans="1:22">
      <c r="A426" s="714" t="s">
        <v>1506</v>
      </c>
      <c r="B426" s="714">
        <v>2008</v>
      </c>
      <c r="D426" s="722" t="s">
        <v>666</v>
      </c>
      <c r="E426" s="722" t="s">
        <v>1502</v>
      </c>
      <c r="F426" s="714" t="s">
        <v>705</v>
      </c>
      <c r="G426" s="723" t="s">
        <v>1480</v>
      </c>
      <c r="H426" s="714" t="s">
        <v>1494</v>
      </c>
      <c r="I426" s="714" t="s">
        <v>402</v>
      </c>
      <c r="J426" s="724">
        <v>50</v>
      </c>
      <c r="K426" s="741">
        <v>49.863809696749584</v>
      </c>
      <c r="L426" s="741">
        <v>1</v>
      </c>
      <c r="M426" s="736">
        <v>100</v>
      </c>
      <c r="N426" s="719">
        <f t="shared" si="18"/>
        <v>49.863809696749584</v>
      </c>
      <c r="O426" s="737">
        <f t="shared" si="19"/>
        <v>0.99727619393499178</v>
      </c>
      <c r="P426" s="738">
        <v>0</v>
      </c>
      <c r="Q426" s="737">
        <f t="shared" si="20"/>
        <v>0.99727619393499178</v>
      </c>
      <c r="R426" s="714" t="s">
        <v>498</v>
      </c>
      <c r="S426" s="721" t="s">
        <v>1503</v>
      </c>
      <c r="U426" s="714">
        <v>48.9</v>
      </c>
      <c r="V426" s="714">
        <v>10374</v>
      </c>
    </row>
    <row r="427" spans="1:22">
      <c r="A427" s="714" t="s">
        <v>1506</v>
      </c>
      <c r="B427" s="714">
        <v>2008</v>
      </c>
      <c r="D427" s="722" t="s">
        <v>666</v>
      </c>
      <c r="E427" s="722" t="s">
        <v>1502</v>
      </c>
      <c r="F427" s="714" t="s">
        <v>705</v>
      </c>
      <c r="G427" s="723" t="s">
        <v>1480</v>
      </c>
      <c r="H427" s="714" t="s">
        <v>1494</v>
      </c>
      <c r="I427" s="714" t="s">
        <v>402</v>
      </c>
      <c r="J427" s="724">
        <v>50</v>
      </c>
      <c r="K427" s="741">
        <v>60.729980025422186</v>
      </c>
      <c r="L427" s="741">
        <v>1</v>
      </c>
      <c r="M427" s="736">
        <v>100</v>
      </c>
      <c r="N427" s="719">
        <f t="shared" si="18"/>
        <v>60.729980025422186</v>
      </c>
      <c r="O427" s="737">
        <f t="shared" si="19"/>
        <v>1.2145996005084436</v>
      </c>
      <c r="P427" s="738">
        <v>0</v>
      </c>
      <c r="Q427" s="737">
        <f t="shared" si="20"/>
        <v>1.2145996005084436</v>
      </c>
      <c r="R427" s="714" t="s">
        <v>498</v>
      </c>
      <c r="S427" s="721" t="s">
        <v>1503</v>
      </c>
      <c r="U427" s="714">
        <v>48.9</v>
      </c>
      <c r="V427" s="714">
        <v>10374</v>
      </c>
    </row>
    <row r="428" spans="1:22">
      <c r="A428" s="714" t="s">
        <v>1506</v>
      </c>
      <c r="B428" s="714">
        <v>2008</v>
      </c>
      <c r="D428" s="722" t="s">
        <v>666</v>
      </c>
      <c r="E428" s="722" t="s">
        <v>1502</v>
      </c>
      <c r="F428" s="714" t="s">
        <v>705</v>
      </c>
      <c r="G428" s="723" t="s">
        <v>1480</v>
      </c>
      <c r="H428" s="714" t="s">
        <v>1494</v>
      </c>
      <c r="I428" s="714" t="s">
        <v>402</v>
      </c>
      <c r="J428" s="724">
        <v>50</v>
      </c>
      <c r="K428" s="741">
        <v>55.20428545487561</v>
      </c>
      <c r="L428" s="741">
        <v>1</v>
      </c>
      <c r="M428" s="736">
        <v>100</v>
      </c>
      <c r="N428" s="719">
        <f t="shared" si="18"/>
        <v>55.20428545487561</v>
      </c>
      <c r="O428" s="737">
        <f t="shared" si="19"/>
        <v>1.1040857090975122</v>
      </c>
      <c r="P428" s="738">
        <v>0</v>
      </c>
      <c r="Q428" s="737">
        <f t="shared" si="20"/>
        <v>1.1040857090975122</v>
      </c>
      <c r="R428" s="714" t="s">
        <v>498</v>
      </c>
      <c r="S428" s="721" t="s">
        <v>1503</v>
      </c>
      <c r="U428" s="714">
        <v>48.9</v>
      </c>
      <c r="V428" s="714">
        <v>10374</v>
      </c>
    </row>
    <row r="429" spans="1:22">
      <c r="A429" s="714" t="s">
        <v>1506</v>
      </c>
      <c r="B429" s="714">
        <v>2008</v>
      </c>
      <c r="D429" s="722" t="s">
        <v>1508</v>
      </c>
      <c r="E429" s="722" t="s">
        <v>1486</v>
      </c>
      <c r="F429" s="714" t="s">
        <v>705</v>
      </c>
      <c r="G429" s="723" t="s">
        <v>1480</v>
      </c>
      <c r="H429" s="714" t="s">
        <v>1494</v>
      </c>
      <c r="I429" s="714" t="s">
        <v>1484</v>
      </c>
      <c r="J429" s="724">
        <v>30</v>
      </c>
      <c r="K429" s="741">
        <v>13.595424005810786</v>
      </c>
      <c r="L429" s="741">
        <v>1</v>
      </c>
      <c r="M429" s="736">
        <v>100</v>
      </c>
      <c r="N429" s="719">
        <f t="shared" si="18"/>
        <v>13.595424005810786</v>
      </c>
      <c r="O429" s="737">
        <f t="shared" si="19"/>
        <v>0.45318080019369289</v>
      </c>
      <c r="P429" s="738">
        <v>0</v>
      </c>
      <c r="Q429" s="737">
        <f t="shared" si="20"/>
        <v>0.45318080019369289</v>
      </c>
      <c r="R429" s="714" t="s">
        <v>498</v>
      </c>
      <c r="S429" s="721" t="s">
        <v>1503</v>
      </c>
      <c r="U429" s="714">
        <v>48.9</v>
      </c>
      <c r="V429" s="714">
        <v>10374</v>
      </c>
    </row>
    <row r="430" spans="1:22">
      <c r="A430" s="714" t="s">
        <v>1506</v>
      </c>
      <c r="B430" s="714">
        <v>2008</v>
      </c>
      <c r="D430" s="722" t="s">
        <v>666</v>
      </c>
      <c r="E430" s="722" t="s">
        <v>1502</v>
      </c>
      <c r="F430" s="714" t="s">
        <v>705</v>
      </c>
      <c r="G430" s="723" t="s">
        <v>1480</v>
      </c>
      <c r="H430" s="714" t="s">
        <v>1494</v>
      </c>
      <c r="I430" s="714" t="s">
        <v>402</v>
      </c>
      <c r="J430" s="724">
        <v>2</v>
      </c>
      <c r="K430" s="741">
        <v>2.3152351552569455</v>
      </c>
      <c r="L430" s="741">
        <v>1</v>
      </c>
      <c r="M430" s="736">
        <v>100</v>
      </c>
      <c r="N430" s="719">
        <f t="shared" si="18"/>
        <v>2.3152351552569455</v>
      </c>
      <c r="O430" s="737">
        <f t="shared" si="19"/>
        <v>1.1576175776284727</v>
      </c>
      <c r="P430" s="738">
        <v>0</v>
      </c>
      <c r="Q430" s="737">
        <f t="shared" si="20"/>
        <v>1.1576175776284727</v>
      </c>
      <c r="R430" s="714" t="s">
        <v>498</v>
      </c>
      <c r="S430" s="721" t="s">
        <v>1503</v>
      </c>
      <c r="U430" s="714">
        <v>48.9</v>
      </c>
      <c r="V430" s="714">
        <v>10374</v>
      </c>
    </row>
    <row r="431" spans="1:22">
      <c r="A431" s="714" t="s">
        <v>1506</v>
      </c>
      <c r="B431" s="714">
        <v>2008</v>
      </c>
      <c r="D431" s="722" t="s">
        <v>1506</v>
      </c>
      <c r="E431" s="722" t="s">
        <v>1486</v>
      </c>
      <c r="F431" s="714" t="s">
        <v>705</v>
      </c>
      <c r="G431" s="723" t="s">
        <v>1480</v>
      </c>
      <c r="H431" s="714" t="s">
        <v>1494</v>
      </c>
      <c r="I431" s="714" t="s">
        <v>1484</v>
      </c>
      <c r="J431" s="724">
        <v>2</v>
      </c>
      <c r="K431" s="741">
        <v>1.6161249319048483</v>
      </c>
      <c r="L431" s="741">
        <v>1</v>
      </c>
      <c r="M431" s="736">
        <v>100</v>
      </c>
      <c r="N431" s="719">
        <f t="shared" si="18"/>
        <v>1.6161249319048483</v>
      </c>
      <c r="O431" s="737">
        <f t="shared" si="19"/>
        <v>0.80806246595242426</v>
      </c>
      <c r="P431" s="738">
        <v>0</v>
      </c>
      <c r="Q431" s="737">
        <f t="shared" si="20"/>
        <v>0.80806246595242426</v>
      </c>
      <c r="R431" s="714" t="s">
        <v>498</v>
      </c>
      <c r="S431" s="721" t="s">
        <v>1503</v>
      </c>
      <c r="U431" s="714">
        <v>48.9</v>
      </c>
      <c r="V431" s="714">
        <v>10374</v>
      </c>
    </row>
    <row r="432" spans="1:22">
      <c r="A432" s="714" t="s">
        <v>1506</v>
      </c>
      <c r="B432" s="714">
        <v>2008</v>
      </c>
      <c r="D432" s="722" t="s">
        <v>666</v>
      </c>
      <c r="E432" s="722" t="s">
        <v>1502</v>
      </c>
      <c r="F432" s="714" t="s">
        <v>705</v>
      </c>
      <c r="G432" s="723" t="s">
        <v>1480</v>
      </c>
      <c r="H432" s="714" t="s">
        <v>1494</v>
      </c>
      <c r="I432" s="714" t="s">
        <v>402</v>
      </c>
      <c r="J432" s="724">
        <v>50</v>
      </c>
      <c r="K432" s="741">
        <v>49.001271109496997</v>
      </c>
      <c r="L432" s="741">
        <v>1</v>
      </c>
      <c r="M432" s="736">
        <v>100</v>
      </c>
      <c r="N432" s="719">
        <f t="shared" si="18"/>
        <v>49.001271109496997</v>
      </c>
      <c r="O432" s="737">
        <f t="shared" si="19"/>
        <v>0.98002542218993993</v>
      </c>
      <c r="P432" s="738">
        <v>0</v>
      </c>
      <c r="Q432" s="737">
        <f t="shared" si="20"/>
        <v>0.98002542218993993</v>
      </c>
      <c r="R432" s="714" t="s">
        <v>498</v>
      </c>
      <c r="S432" s="721" t="s">
        <v>1503</v>
      </c>
      <c r="U432" s="714">
        <v>48.9</v>
      </c>
      <c r="V432" s="714">
        <v>10374</v>
      </c>
    </row>
    <row r="433" spans="1:22">
      <c r="A433" s="714" t="s">
        <v>1506</v>
      </c>
      <c r="B433" s="714">
        <v>2008</v>
      </c>
      <c r="D433" s="722" t="s">
        <v>1510</v>
      </c>
      <c r="E433" s="722" t="s">
        <v>734</v>
      </c>
      <c r="F433" s="714" t="s">
        <v>705</v>
      </c>
      <c r="G433" s="723" t="s">
        <v>1480</v>
      </c>
      <c r="H433" s="714" t="s">
        <v>1494</v>
      </c>
      <c r="I433" s="714" t="s">
        <v>1484</v>
      </c>
      <c r="J433" s="724">
        <v>2</v>
      </c>
      <c r="K433" s="741">
        <v>1.3619030325040855</v>
      </c>
      <c r="L433" s="741">
        <v>1</v>
      </c>
      <c r="M433" s="736">
        <v>100</v>
      </c>
      <c r="N433" s="719">
        <f t="shared" si="18"/>
        <v>1.3619030325040855</v>
      </c>
      <c r="O433" s="737">
        <f t="shared" si="19"/>
        <v>0.68095151625204275</v>
      </c>
      <c r="P433" s="738">
        <v>0</v>
      </c>
      <c r="Q433" s="737">
        <f t="shared" si="20"/>
        <v>0.68095151625204275</v>
      </c>
      <c r="R433" s="714" t="s">
        <v>498</v>
      </c>
      <c r="S433" s="721" t="s">
        <v>1503</v>
      </c>
      <c r="U433" s="714">
        <v>48.9</v>
      </c>
      <c r="V433" s="714">
        <v>10374</v>
      </c>
    </row>
    <row r="434" spans="1:22">
      <c r="A434" s="714" t="s">
        <v>1506</v>
      </c>
      <c r="B434" s="714">
        <v>2008</v>
      </c>
      <c r="D434" s="722" t="s">
        <v>1506</v>
      </c>
      <c r="E434" s="722" t="s">
        <v>1486</v>
      </c>
      <c r="F434" s="714" t="s">
        <v>705</v>
      </c>
      <c r="G434" s="723" t="s">
        <v>1480</v>
      </c>
      <c r="H434" s="714" t="s">
        <v>1494</v>
      </c>
      <c r="I434" s="714" t="s">
        <v>1484</v>
      </c>
      <c r="J434" s="724">
        <v>30</v>
      </c>
      <c r="K434" s="741">
        <v>14.089340838932268</v>
      </c>
      <c r="L434" s="741">
        <v>1</v>
      </c>
      <c r="M434" s="736">
        <v>100</v>
      </c>
      <c r="N434" s="719">
        <f t="shared" si="18"/>
        <v>14.089340838932268</v>
      </c>
      <c r="O434" s="737">
        <f t="shared" si="19"/>
        <v>0.46964469463107561</v>
      </c>
      <c r="P434" s="738">
        <v>0</v>
      </c>
      <c r="Q434" s="737">
        <f t="shared" si="20"/>
        <v>0.46964469463107561</v>
      </c>
      <c r="R434" s="714" t="s">
        <v>498</v>
      </c>
      <c r="S434" s="721" t="s">
        <v>1503</v>
      </c>
      <c r="U434" s="714">
        <v>48.9</v>
      </c>
      <c r="V434" s="714">
        <v>10374</v>
      </c>
    </row>
    <row r="435" spans="1:22">
      <c r="A435" s="714" t="s">
        <v>1506</v>
      </c>
      <c r="B435" s="714">
        <v>2008</v>
      </c>
      <c r="D435" s="722" t="s">
        <v>666</v>
      </c>
      <c r="E435" s="722" t="s">
        <v>1502</v>
      </c>
      <c r="F435" s="714" t="s">
        <v>705</v>
      </c>
      <c r="G435" s="723" t="s">
        <v>1480</v>
      </c>
      <c r="H435" s="714" t="s">
        <v>1494</v>
      </c>
      <c r="I435" s="714" t="s">
        <v>402</v>
      </c>
      <c r="J435" s="724">
        <v>50</v>
      </c>
      <c r="K435" s="741">
        <v>58.543671690575628</v>
      </c>
      <c r="L435" s="741">
        <v>1</v>
      </c>
      <c r="M435" s="736">
        <v>100</v>
      </c>
      <c r="N435" s="719">
        <f t="shared" si="18"/>
        <v>58.543671690575628</v>
      </c>
      <c r="O435" s="737">
        <f t="shared" si="19"/>
        <v>1.1708734338115125</v>
      </c>
      <c r="P435" s="738">
        <v>0</v>
      </c>
      <c r="Q435" s="737">
        <f t="shared" si="20"/>
        <v>1.1708734338115125</v>
      </c>
      <c r="R435" s="714" t="s">
        <v>498</v>
      </c>
      <c r="S435" s="721" t="s">
        <v>1503</v>
      </c>
      <c r="U435" s="714">
        <v>48.9</v>
      </c>
      <c r="V435" s="714">
        <v>10374</v>
      </c>
    </row>
    <row r="436" spans="1:22">
      <c r="A436" s="714" t="s">
        <v>1506</v>
      </c>
      <c r="B436" s="714">
        <v>2008</v>
      </c>
      <c r="D436" s="722" t="s">
        <v>666</v>
      </c>
      <c r="E436" s="722" t="s">
        <v>1502</v>
      </c>
      <c r="F436" s="714" t="s">
        <v>705</v>
      </c>
      <c r="G436" s="723" t="s">
        <v>1480</v>
      </c>
      <c r="H436" s="714" t="s">
        <v>1494</v>
      </c>
      <c r="I436" s="714" t="s">
        <v>402</v>
      </c>
      <c r="J436" s="724">
        <v>50</v>
      </c>
      <c r="K436" s="741">
        <v>60.377701107681126</v>
      </c>
      <c r="L436" s="741">
        <v>1</v>
      </c>
      <c r="M436" s="736">
        <v>100</v>
      </c>
      <c r="N436" s="719">
        <f t="shared" si="18"/>
        <v>60.377701107681126</v>
      </c>
      <c r="O436" s="737">
        <f t="shared" si="19"/>
        <v>1.2075540221536225</v>
      </c>
      <c r="P436" s="738">
        <v>0</v>
      </c>
      <c r="Q436" s="737">
        <f t="shared" si="20"/>
        <v>1.2075540221536225</v>
      </c>
      <c r="R436" s="714" t="s">
        <v>498</v>
      </c>
      <c r="S436" s="721" t="s">
        <v>1503</v>
      </c>
      <c r="U436" s="714">
        <v>48.9</v>
      </c>
      <c r="V436" s="714">
        <v>10374</v>
      </c>
    </row>
    <row r="437" spans="1:22">
      <c r="A437" s="714" t="s">
        <v>1506</v>
      </c>
      <c r="B437" s="714">
        <v>2008</v>
      </c>
      <c r="D437" s="722" t="s">
        <v>1506</v>
      </c>
      <c r="E437" s="722" t="s">
        <v>732</v>
      </c>
      <c r="F437" s="714" t="s">
        <v>705</v>
      </c>
      <c r="G437" s="723" t="s">
        <v>1480</v>
      </c>
      <c r="H437" s="714" t="s">
        <v>1494</v>
      </c>
      <c r="I437" s="714" t="s">
        <v>402</v>
      </c>
      <c r="J437" s="724">
        <v>100</v>
      </c>
      <c r="K437" s="741">
        <v>63.555474850190663</v>
      </c>
      <c r="L437" s="741">
        <v>1</v>
      </c>
      <c r="M437" s="736">
        <v>100</v>
      </c>
      <c r="N437" s="719">
        <f t="shared" si="18"/>
        <v>63.555474850190663</v>
      </c>
      <c r="O437" s="737">
        <f t="shared" si="19"/>
        <v>0.63555474850190663</v>
      </c>
      <c r="P437" s="738">
        <v>0</v>
      </c>
      <c r="Q437" s="737">
        <f t="shared" si="20"/>
        <v>0.63555474850190663</v>
      </c>
      <c r="R437" s="714" t="s">
        <v>498</v>
      </c>
      <c r="S437" s="721" t="s">
        <v>1503</v>
      </c>
      <c r="U437" s="714">
        <v>48.9</v>
      </c>
      <c r="V437" s="714">
        <v>10374</v>
      </c>
    </row>
    <row r="438" spans="1:22">
      <c r="A438" s="714" t="s">
        <v>1506</v>
      </c>
      <c r="B438" s="714">
        <v>2008</v>
      </c>
      <c r="D438" s="722" t="s">
        <v>666</v>
      </c>
      <c r="E438" s="722" t="s">
        <v>1502</v>
      </c>
      <c r="F438" s="714" t="s">
        <v>705</v>
      </c>
      <c r="G438" s="723" t="s">
        <v>1480</v>
      </c>
      <c r="H438" s="714" t="s">
        <v>1494</v>
      </c>
      <c r="I438" s="714" t="s">
        <v>402</v>
      </c>
      <c r="J438" s="724">
        <v>50</v>
      </c>
      <c r="K438" s="741">
        <v>60.922462320682762</v>
      </c>
      <c r="L438" s="741">
        <v>1</v>
      </c>
      <c r="M438" s="736">
        <v>100</v>
      </c>
      <c r="N438" s="719">
        <f t="shared" si="18"/>
        <v>60.922462320682762</v>
      </c>
      <c r="O438" s="737">
        <f t="shared" si="19"/>
        <v>1.2184492464136552</v>
      </c>
      <c r="P438" s="738">
        <v>0</v>
      </c>
      <c r="Q438" s="737">
        <f t="shared" si="20"/>
        <v>1.2184492464136552</v>
      </c>
      <c r="R438" s="714" t="s">
        <v>498</v>
      </c>
      <c r="S438" s="721" t="s">
        <v>1503</v>
      </c>
      <c r="U438" s="714">
        <v>48.9</v>
      </c>
      <c r="V438" s="714">
        <v>10374</v>
      </c>
    </row>
    <row r="439" spans="1:22">
      <c r="A439" s="714" t="s">
        <v>1506</v>
      </c>
      <c r="B439" s="714">
        <v>2008</v>
      </c>
      <c r="D439" s="722" t="s">
        <v>1506</v>
      </c>
      <c r="E439" s="722" t="s">
        <v>1486</v>
      </c>
      <c r="F439" s="714" t="s">
        <v>705</v>
      </c>
      <c r="G439" s="723" t="s">
        <v>1480</v>
      </c>
      <c r="H439" s="714" t="s">
        <v>1494</v>
      </c>
      <c r="I439" s="714" t="s">
        <v>1484</v>
      </c>
      <c r="J439" s="724">
        <v>30</v>
      </c>
      <c r="K439" s="741">
        <v>18.049754857454147</v>
      </c>
      <c r="L439" s="741">
        <v>1</v>
      </c>
      <c r="M439" s="736">
        <v>100</v>
      </c>
      <c r="N439" s="719">
        <f t="shared" si="18"/>
        <v>18.049754857454147</v>
      </c>
      <c r="O439" s="737">
        <f t="shared" si="19"/>
        <v>0.60165849524847159</v>
      </c>
      <c r="P439" s="738">
        <v>0</v>
      </c>
      <c r="Q439" s="737">
        <f t="shared" si="20"/>
        <v>0.60165849524847159</v>
      </c>
      <c r="R439" s="714" t="s">
        <v>498</v>
      </c>
      <c r="S439" s="721" t="s">
        <v>1503</v>
      </c>
      <c r="U439" s="714">
        <v>48.9</v>
      </c>
      <c r="V439" s="714">
        <v>10374</v>
      </c>
    </row>
    <row r="440" spans="1:22">
      <c r="A440" s="714" t="s">
        <v>1506</v>
      </c>
      <c r="B440" s="714">
        <v>2008</v>
      </c>
      <c r="D440" s="722" t="s">
        <v>1506</v>
      </c>
      <c r="E440" s="722" t="s">
        <v>1486</v>
      </c>
      <c r="F440" s="714" t="s">
        <v>705</v>
      </c>
      <c r="G440" s="723" t="s">
        <v>1480</v>
      </c>
      <c r="H440" s="714" t="s">
        <v>1494</v>
      </c>
      <c r="I440" s="714" t="s">
        <v>1484</v>
      </c>
      <c r="J440" s="724">
        <v>30</v>
      </c>
      <c r="K440" s="741">
        <v>13.800617396041401</v>
      </c>
      <c r="L440" s="741">
        <v>1</v>
      </c>
      <c r="M440" s="736">
        <v>100</v>
      </c>
      <c r="N440" s="719">
        <f t="shared" si="18"/>
        <v>13.800617396041401</v>
      </c>
      <c r="O440" s="737">
        <f t="shared" si="19"/>
        <v>0.46002057986804679</v>
      </c>
      <c r="P440" s="738">
        <v>0</v>
      </c>
      <c r="Q440" s="737">
        <f t="shared" si="20"/>
        <v>0.46002057986804679</v>
      </c>
      <c r="R440" s="714" t="s">
        <v>498</v>
      </c>
      <c r="S440" s="721" t="s">
        <v>1503</v>
      </c>
      <c r="U440" s="714">
        <v>48.9</v>
      </c>
      <c r="V440" s="714">
        <v>10374</v>
      </c>
    </row>
    <row r="441" spans="1:22">
      <c r="A441" s="714" t="s">
        <v>1506</v>
      </c>
      <c r="B441" s="714">
        <v>2008</v>
      </c>
      <c r="D441" s="722" t="s">
        <v>666</v>
      </c>
      <c r="E441" s="722" t="s">
        <v>1502</v>
      </c>
      <c r="F441" s="714" t="s">
        <v>705</v>
      </c>
      <c r="G441" s="723" t="s">
        <v>1480</v>
      </c>
      <c r="H441" s="714" t="s">
        <v>1494</v>
      </c>
      <c r="I441" s="714" t="s">
        <v>402</v>
      </c>
      <c r="J441" s="724">
        <v>50</v>
      </c>
      <c r="K441" s="741">
        <v>59.778463773379329</v>
      </c>
      <c r="L441" s="741">
        <v>1</v>
      </c>
      <c r="M441" s="736">
        <v>100</v>
      </c>
      <c r="N441" s="719">
        <f t="shared" si="18"/>
        <v>59.778463773379329</v>
      </c>
      <c r="O441" s="737">
        <f t="shared" si="19"/>
        <v>1.1955692754675866</v>
      </c>
      <c r="P441" s="738">
        <v>0</v>
      </c>
      <c r="Q441" s="737">
        <f t="shared" si="20"/>
        <v>1.1955692754675866</v>
      </c>
      <c r="R441" s="714" t="s">
        <v>498</v>
      </c>
      <c r="S441" s="721" t="s">
        <v>1503</v>
      </c>
      <c r="U441" s="714">
        <v>48.9</v>
      </c>
      <c r="V441" s="714">
        <v>10374</v>
      </c>
    </row>
    <row r="442" spans="1:22">
      <c r="A442" s="714" t="s">
        <v>1506</v>
      </c>
      <c r="B442" s="714">
        <v>2008</v>
      </c>
      <c r="D442" s="722" t="s">
        <v>1506</v>
      </c>
      <c r="E442" s="722" t="s">
        <v>1486</v>
      </c>
      <c r="F442" s="714" t="s">
        <v>705</v>
      </c>
      <c r="G442" s="723" t="s">
        <v>1480</v>
      </c>
      <c r="H442" s="714" t="s">
        <v>1494</v>
      </c>
      <c r="I442" s="714" t="s">
        <v>1484</v>
      </c>
      <c r="J442" s="724">
        <v>30</v>
      </c>
      <c r="K442" s="741">
        <v>17.377882694752131</v>
      </c>
      <c r="L442" s="741">
        <v>1</v>
      </c>
      <c r="M442" s="736">
        <v>100</v>
      </c>
      <c r="N442" s="719">
        <f t="shared" si="18"/>
        <v>17.377882694752131</v>
      </c>
      <c r="O442" s="737">
        <f t="shared" si="19"/>
        <v>0.57926275649173775</v>
      </c>
      <c r="P442" s="738">
        <v>0</v>
      </c>
      <c r="Q442" s="737">
        <f t="shared" si="20"/>
        <v>0.57926275649173775</v>
      </c>
      <c r="R442" s="714" t="s">
        <v>498</v>
      </c>
      <c r="S442" s="721" t="s">
        <v>1503</v>
      </c>
      <c r="U442" s="714">
        <v>48.9</v>
      </c>
      <c r="V442" s="714">
        <v>10374</v>
      </c>
    </row>
    <row r="443" spans="1:22">
      <c r="A443" s="714" t="s">
        <v>1506</v>
      </c>
      <c r="B443" s="714">
        <v>2008</v>
      </c>
      <c r="D443" s="722" t="s">
        <v>666</v>
      </c>
      <c r="E443" s="722" t="s">
        <v>1502</v>
      </c>
      <c r="F443" s="714" t="s">
        <v>705</v>
      </c>
      <c r="G443" s="723" t="s">
        <v>1480</v>
      </c>
      <c r="H443" s="714" t="s">
        <v>1494</v>
      </c>
      <c r="I443" s="714" t="s">
        <v>402</v>
      </c>
      <c r="J443" s="724">
        <v>2</v>
      </c>
      <c r="K443" s="741">
        <v>2.415108044307245</v>
      </c>
      <c r="L443" s="741">
        <v>1</v>
      </c>
      <c r="M443" s="736">
        <v>100</v>
      </c>
      <c r="N443" s="719">
        <f t="shared" si="18"/>
        <v>2.415108044307245</v>
      </c>
      <c r="O443" s="737">
        <f t="shared" si="19"/>
        <v>1.2075540221536225</v>
      </c>
      <c r="P443" s="738">
        <v>0</v>
      </c>
      <c r="Q443" s="737">
        <f t="shared" si="20"/>
        <v>1.2075540221536225</v>
      </c>
      <c r="R443" s="714" t="s">
        <v>498</v>
      </c>
      <c r="S443" s="721" t="s">
        <v>1503</v>
      </c>
      <c r="U443" s="714">
        <v>48.9</v>
      </c>
      <c r="V443" s="714">
        <v>10374</v>
      </c>
    </row>
    <row r="444" spans="1:22">
      <c r="A444" s="714" t="s">
        <v>1506</v>
      </c>
      <c r="B444" s="714">
        <v>2008</v>
      </c>
      <c r="D444" s="722" t="s">
        <v>667</v>
      </c>
      <c r="E444" s="722" t="s">
        <v>1486</v>
      </c>
      <c r="F444" s="714" t="s">
        <v>705</v>
      </c>
      <c r="G444" s="723" t="s">
        <v>1480</v>
      </c>
      <c r="H444" s="714" t="s">
        <v>1494</v>
      </c>
      <c r="I444" s="714" t="s">
        <v>1484</v>
      </c>
      <c r="J444" s="724">
        <v>30</v>
      </c>
      <c r="K444" s="741">
        <v>17.02378790630107</v>
      </c>
      <c r="L444" s="741">
        <v>1</v>
      </c>
      <c r="M444" s="736">
        <v>100</v>
      </c>
      <c r="N444" s="719">
        <f t="shared" si="18"/>
        <v>17.02378790630107</v>
      </c>
      <c r="O444" s="737">
        <f t="shared" si="19"/>
        <v>0.56745959687670233</v>
      </c>
      <c r="P444" s="738">
        <v>0</v>
      </c>
      <c r="Q444" s="737">
        <f t="shared" si="20"/>
        <v>0.56745959687670233</v>
      </c>
      <c r="R444" s="714" t="s">
        <v>498</v>
      </c>
      <c r="S444" s="721" t="s">
        <v>1503</v>
      </c>
      <c r="U444" s="714">
        <v>48.9</v>
      </c>
      <c r="V444" s="714">
        <v>10374</v>
      </c>
    </row>
    <row r="445" spans="1:22">
      <c r="A445" s="714" t="s">
        <v>1506</v>
      </c>
      <c r="B445" s="714">
        <v>2008</v>
      </c>
      <c r="D445" s="722" t="s">
        <v>666</v>
      </c>
      <c r="E445" s="722" t="s">
        <v>1502</v>
      </c>
      <c r="F445" s="714" t="s">
        <v>705</v>
      </c>
      <c r="G445" s="723" t="s">
        <v>1480</v>
      </c>
      <c r="H445" s="714" t="s">
        <v>1494</v>
      </c>
      <c r="I445" s="714" t="s">
        <v>402</v>
      </c>
      <c r="J445" s="724">
        <v>50</v>
      </c>
      <c r="K445" s="741">
        <v>51.697839113855089</v>
      </c>
      <c r="L445" s="741">
        <v>1</v>
      </c>
      <c r="M445" s="736">
        <v>100</v>
      </c>
      <c r="N445" s="719">
        <f t="shared" si="18"/>
        <v>51.697839113855089</v>
      </c>
      <c r="O445" s="737">
        <f t="shared" si="19"/>
        <v>1.0339567822771019</v>
      </c>
      <c r="P445" s="738">
        <v>0</v>
      </c>
      <c r="Q445" s="737">
        <f t="shared" si="20"/>
        <v>1.0339567822771019</v>
      </c>
      <c r="R445" s="714" t="s">
        <v>498</v>
      </c>
      <c r="S445" s="721" t="s">
        <v>1503</v>
      </c>
      <c r="U445" s="714">
        <v>48.9</v>
      </c>
      <c r="V445" s="714">
        <v>10374</v>
      </c>
    </row>
    <row r="446" spans="1:22">
      <c r="A446" s="714" t="s">
        <v>1506</v>
      </c>
      <c r="B446" s="714">
        <v>2008</v>
      </c>
      <c r="D446" s="722" t="s">
        <v>666</v>
      </c>
      <c r="E446" s="722" t="s">
        <v>1502</v>
      </c>
      <c r="F446" s="714" t="s">
        <v>705</v>
      </c>
      <c r="G446" s="723" t="s">
        <v>1480</v>
      </c>
      <c r="H446" s="714" t="s">
        <v>1494</v>
      </c>
      <c r="I446" s="714" t="s">
        <v>402</v>
      </c>
      <c r="J446" s="724">
        <v>50</v>
      </c>
      <c r="K446" s="741">
        <v>55.20428545487561</v>
      </c>
      <c r="L446" s="741">
        <v>1</v>
      </c>
      <c r="M446" s="736">
        <v>100</v>
      </c>
      <c r="N446" s="719">
        <f t="shared" si="18"/>
        <v>55.20428545487561</v>
      </c>
      <c r="O446" s="737">
        <f t="shared" si="19"/>
        <v>1.1040857090975122</v>
      </c>
      <c r="P446" s="738">
        <v>0</v>
      </c>
      <c r="Q446" s="737">
        <f t="shared" si="20"/>
        <v>1.1040857090975122</v>
      </c>
      <c r="R446" s="714" t="s">
        <v>498</v>
      </c>
      <c r="S446" s="721" t="s">
        <v>1503</v>
      </c>
      <c r="U446" s="714">
        <v>48.9</v>
      </c>
      <c r="V446" s="714">
        <v>10374</v>
      </c>
    </row>
    <row r="447" spans="1:22">
      <c r="A447" s="714" t="s">
        <v>1506</v>
      </c>
      <c r="B447" s="714">
        <v>2008</v>
      </c>
      <c r="D447" s="722" t="s">
        <v>1506</v>
      </c>
      <c r="E447" s="722" t="s">
        <v>1486</v>
      </c>
      <c r="F447" s="714" t="s">
        <v>705</v>
      </c>
      <c r="G447" s="723" t="s">
        <v>1480</v>
      </c>
      <c r="H447" s="714" t="s">
        <v>1494</v>
      </c>
      <c r="I447" s="714" t="s">
        <v>1484</v>
      </c>
      <c r="J447" s="724">
        <v>30</v>
      </c>
      <c r="K447" s="741">
        <v>13.595424005810786</v>
      </c>
      <c r="L447" s="741">
        <v>1</v>
      </c>
      <c r="M447" s="736">
        <v>100</v>
      </c>
      <c r="N447" s="719">
        <f t="shared" si="18"/>
        <v>13.595424005810786</v>
      </c>
      <c r="O447" s="737">
        <f t="shared" si="19"/>
        <v>0.45318080019369289</v>
      </c>
      <c r="P447" s="738">
        <v>0</v>
      </c>
      <c r="Q447" s="737">
        <f t="shared" si="20"/>
        <v>0.45318080019369289</v>
      </c>
      <c r="R447" s="714" t="s">
        <v>498</v>
      </c>
      <c r="S447" s="721" t="s">
        <v>1503</v>
      </c>
      <c r="U447" s="714">
        <v>48.9</v>
      </c>
      <c r="V447" s="714">
        <v>10374</v>
      </c>
    </row>
    <row r="448" spans="1:22">
      <c r="A448" s="714" t="s">
        <v>1506</v>
      </c>
      <c r="B448" s="714">
        <v>2008</v>
      </c>
      <c r="D448" s="722" t="s">
        <v>666</v>
      </c>
      <c r="E448" s="722" t="s">
        <v>1502</v>
      </c>
      <c r="F448" s="714" t="s">
        <v>705</v>
      </c>
      <c r="G448" s="723" t="s">
        <v>1480</v>
      </c>
      <c r="H448" s="714" t="s">
        <v>1494</v>
      </c>
      <c r="I448" s="714" t="s">
        <v>402</v>
      </c>
      <c r="J448" s="724">
        <v>50</v>
      </c>
      <c r="K448" s="741">
        <v>68.302160886144904</v>
      </c>
      <c r="L448" s="741">
        <v>1</v>
      </c>
      <c r="M448" s="736">
        <v>100</v>
      </c>
      <c r="N448" s="719">
        <f t="shared" si="18"/>
        <v>68.302160886144904</v>
      </c>
      <c r="O448" s="737">
        <f t="shared" si="19"/>
        <v>1.3660432177228981</v>
      </c>
      <c r="P448" s="738">
        <v>0</v>
      </c>
      <c r="Q448" s="737">
        <f t="shared" si="20"/>
        <v>1.3660432177228981</v>
      </c>
      <c r="R448" s="714" t="s">
        <v>498</v>
      </c>
      <c r="S448" s="721" t="s">
        <v>1503</v>
      </c>
      <c r="U448" s="714">
        <v>48.9</v>
      </c>
      <c r="V448" s="714">
        <v>10374</v>
      </c>
    </row>
    <row r="449" spans="1:22">
      <c r="A449" s="714" t="s">
        <v>1506</v>
      </c>
      <c r="B449" s="714">
        <v>2008</v>
      </c>
      <c r="D449" s="722" t="s">
        <v>666</v>
      </c>
      <c r="E449" s="722" t="s">
        <v>1502</v>
      </c>
      <c r="F449" s="714" t="s">
        <v>705</v>
      </c>
      <c r="G449" s="723" t="s">
        <v>1480</v>
      </c>
      <c r="H449" s="714" t="s">
        <v>1494</v>
      </c>
      <c r="I449" s="714" t="s">
        <v>402</v>
      </c>
      <c r="J449" s="724">
        <v>50</v>
      </c>
      <c r="K449" s="741">
        <v>49.028509170147082</v>
      </c>
      <c r="L449" s="741">
        <v>1</v>
      </c>
      <c r="M449" s="736">
        <v>100</v>
      </c>
      <c r="N449" s="719">
        <f t="shared" si="18"/>
        <v>49.028509170147082</v>
      </c>
      <c r="O449" s="737">
        <f t="shared" si="19"/>
        <v>0.98057018340294166</v>
      </c>
      <c r="P449" s="738">
        <v>0</v>
      </c>
      <c r="Q449" s="737">
        <f t="shared" si="20"/>
        <v>0.98057018340294166</v>
      </c>
      <c r="R449" s="714" t="s">
        <v>498</v>
      </c>
      <c r="S449" s="721" t="s">
        <v>1503</v>
      </c>
      <c r="U449" s="714">
        <v>48.9</v>
      </c>
      <c r="V449" s="714">
        <v>10374</v>
      </c>
    </row>
    <row r="450" spans="1:22">
      <c r="A450" s="714" t="s">
        <v>1506</v>
      </c>
      <c r="B450" s="714">
        <v>2008</v>
      </c>
      <c r="D450" s="722" t="s">
        <v>1506</v>
      </c>
      <c r="E450" s="722" t="s">
        <v>732</v>
      </c>
      <c r="F450" s="714" t="s">
        <v>705</v>
      </c>
      <c r="G450" s="723" t="s">
        <v>1480</v>
      </c>
      <c r="H450" s="714" t="s">
        <v>1494</v>
      </c>
      <c r="I450" s="714" t="s">
        <v>402</v>
      </c>
      <c r="J450" s="724">
        <v>100</v>
      </c>
      <c r="K450" s="741">
        <v>63.328491011439979</v>
      </c>
      <c r="L450" s="741">
        <v>1</v>
      </c>
      <c r="M450" s="736">
        <v>100</v>
      </c>
      <c r="N450" s="719">
        <f t="shared" si="18"/>
        <v>63.328491011439979</v>
      </c>
      <c r="O450" s="737">
        <f t="shared" si="19"/>
        <v>0.6332849101143998</v>
      </c>
      <c r="P450" s="738">
        <v>0</v>
      </c>
      <c r="Q450" s="737">
        <f t="shared" si="20"/>
        <v>0.6332849101143998</v>
      </c>
      <c r="R450" s="714" t="s">
        <v>498</v>
      </c>
      <c r="S450" s="721" t="s">
        <v>1503</v>
      </c>
      <c r="U450" s="714">
        <v>48.9</v>
      </c>
      <c r="V450" s="714">
        <v>10374</v>
      </c>
    </row>
    <row r="451" spans="1:22">
      <c r="A451" s="714" t="s">
        <v>1506</v>
      </c>
      <c r="B451" s="714">
        <v>2008</v>
      </c>
      <c r="D451" s="722" t="s">
        <v>666</v>
      </c>
      <c r="E451" s="722" t="s">
        <v>1502</v>
      </c>
      <c r="F451" s="714" t="s">
        <v>705</v>
      </c>
      <c r="G451" s="723" t="s">
        <v>1480</v>
      </c>
      <c r="H451" s="714" t="s">
        <v>1494</v>
      </c>
      <c r="I451" s="714" t="s">
        <v>402</v>
      </c>
      <c r="J451" s="724">
        <v>2</v>
      </c>
      <c r="K451" s="741">
        <v>1.9974577810059921</v>
      </c>
      <c r="L451" s="741">
        <v>1</v>
      </c>
      <c r="M451" s="736">
        <v>100</v>
      </c>
      <c r="N451" s="719">
        <f t="shared" ref="N451:N514" si="21">+K451/L451</f>
        <v>1.9974577810059921</v>
      </c>
      <c r="O451" s="737">
        <f t="shared" ref="O451:O514" si="22">+N451/J451/M451*100</f>
        <v>0.99872889050299607</v>
      </c>
      <c r="P451" s="738">
        <v>0</v>
      </c>
      <c r="Q451" s="737">
        <f t="shared" si="20"/>
        <v>0.99872889050299607</v>
      </c>
      <c r="R451" s="714" t="s">
        <v>498</v>
      </c>
      <c r="S451" s="721" t="s">
        <v>1503</v>
      </c>
      <c r="U451" s="714">
        <v>48.9</v>
      </c>
      <c r="V451" s="714">
        <v>10374</v>
      </c>
    </row>
    <row r="452" spans="1:22">
      <c r="A452" s="714" t="s">
        <v>1506</v>
      </c>
      <c r="B452" s="714">
        <v>2008</v>
      </c>
      <c r="D452" s="722" t="s">
        <v>1506</v>
      </c>
      <c r="E452" s="722" t="s">
        <v>732</v>
      </c>
      <c r="F452" s="714" t="s">
        <v>705</v>
      </c>
      <c r="G452" s="723" t="s">
        <v>1480</v>
      </c>
      <c r="H452" s="714" t="s">
        <v>1494</v>
      </c>
      <c r="I452" s="714" t="s">
        <v>402</v>
      </c>
      <c r="J452" s="724">
        <v>2</v>
      </c>
      <c r="K452" s="741">
        <v>0.86253858725258759</v>
      </c>
      <c r="L452" s="741">
        <v>1</v>
      </c>
      <c r="M452" s="736">
        <v>100</v>
      </c>
      <c r="N452" s="719">
        <f t="shared" si="21"/>
        <v>0.86253858725258759</v>
      </c>
      <c r="O452" s="737">
        <f t="shared" si="22"/>
        <v>0.43126929362629379</v>
      </c>
      <c r="P452" s="738">
        <v>0</v>
      </c>
      <c r="Q452" s="737">
        <f t="shared" ref="Q452:Q515" si="23">+O452/(1+P452)</f>
        <v>0.43126929362629379</v>
      </c>
      <c r="R452" s="714" t="s">
        <v>498</v>
      </c>
      <c r="S452" s="721" t="s">
        <v>1503</v>
      </c>
      <c r="U452" s="714">
        <v>48.9</v>
      </c>
      <c r="V452" s="714">
        <v>10374</v>
      </c>
    </row>
    <row r="453" spans="1:22">
      <c r="A453" s="714" t="s">
        <v>1506</v>
      </c>
      <c r="B453" s="714">
        <v>2008</v>
      </c>
      <c r="D453" s="722" t="s">
        <v>666</v>
      </c>
      <c r="E453" s="722" t="s">
        <v>1502</v>
      </c>
      <c r="F453" s="714" t="s">
        <v>705</v>
      </c>
      <c r="G453" s="723" t="s">
        <v>1480</v>
      </c>
      <c r="H453" s="714" t="s">
        <v>1494</v>
      </c>
      <c r="I453" s="714" t="s">
        <v>402</v>
      </c>
      <c r="J453" s="724">
        <v>50</v>
      </c>
      <c r="K453" s="741">
        <v>53.114218267659339</v>
      </c>
      <c r="L453" s="741">
        <v>1</v>
      </c>
      <c r="M453" s="736">
        <v>100</v>
      </c>
      <c r="N453" s="719">
        <f t="shared" si="21"/>
        <v>53.114218267659339</v>
      </c>
      <c r="O453" s="737">
        <f t="shared" si="22"/>
        <v>1.0622843653531868</v>
      </c>
      <c r="P453" s="738">
        <v>0</v>
      </c>
      <c r="Q453" s="737">
        <f t="shared" si="23"/>
        <v>1.0622843653531868</v>
      </c>
      <c r="R453" s="714" t="s">
        <v>498</v>
      </c>
      <c r="S453" s="721" t="s">
        <v>1503</v>
      </c>
      <c r="U453" s="714">
        <v>48.9</v>
      </c>
      <c r="V453" s="714">
        <v>10374</v>
      </c>
    </row>
    <row r="454" spans="1:22">
      <c r="A454" s="714" t="s">
        <v>1506</v>
      </c>
      <c r="B454" s="714">
        <v>2008</v>
      </c>
      <c r="D454" s="722" t="s">
        <v>666</v>
      </c>
      <c r="E454" s="722" t="s">
        <v>1502</v>
      </c>
      <c r="F454" s="714" t="s">
        <v>705</v>
      </c>
      <c r="G454" s="723" t="s">
        <v>1480</v>
      </c>
      <c r="H454" s="714" t="s">
        <v>1494</v>
      </c>
      <c r="I454" s="714" t="s">
        <v>402</v>
      </c>
      <c r="J454" s="724">
        <v>2</v>
      </c>
      <c r="K454" s="741">
        <v>2.1790448520065371</v>
      </c>
      <c r="L454" s="741">
        <v>1</v>
      </c>
      <c r="M454" s="736">
        <v>100</v>
      </c>
      <c r="N454" s="719">
        <f t="shared" si="21"/>
        <v>2.1790448520065371</v>
      </c>
      <c r="O454" s="737">
        <f t="shared" si="22"/>
        <v>1.0895224260032685</v>
      </c>
      <c r="P454" s="738">
        <v>0</v>
      </c>
      <c r="Q454" s="737">
        <f t="shared" si="23"/>
        <v>1.0895224260032685</v>
      </c>
      <c r="R454" s="714" t="s">
        <v>498</v>
      </c>
      <c r="S454" s="721" t="s">
        <v>1503</v>
      </c>
      <c r="U454" s="714">
        <v>48.9</v>
      </c>
      <c r="V454" s="714">
        <v>10374</v>
      </c>
    </row>
    <row r="455" spans="1:22">
      <c r="A455" s="714" t="s">
        <v>1506</v>
      </c>
      <c r="B455" s="714">
        <v>2008</v>
      </c>
      <c r="D455" s="722" t="s">
        <v>666</v>
      </c>
      <c r="E455" s="722" t="s">
        <v>1502</v>
      </c>
      <c r="F455" s="714" t="s">
        <v>705</v>
      </c>
      <c r="G455" s="723" t="s">
        <v>1480</v>
      </c>
      <c r="H455" s="714" t="s">
        <v>1494</v>
      </c>
      <c r="I455" s="714" t="s">
        <v>402</v>
      </c>
      <c r="J455" s="724">
        <v>50</v>
      </c>
      <c r="K455" s="741">
        <v>59.015798075177045</v>
      </c>
      <c r="L455" s="741">
        <v>1</v>
      </c>
      <c r="M455" s="736">
        <v>100</v>
      </c>
      <c r="N455" s="719">
        <f t="shared" si="21"/>
        <v>59.015798075177045</v>
      </c>
      <c r="O455" s="737">
        <f t="shared" si="22"/>
        <v>1.180315961503541</v>
      </c>
      <c r="P455" s="738">
        <v>0</v>
      </c>
      <c r="Q455" s="737">
        <f t="shared" si="23"/>
        <v>1.180315961503541</v>
      </c>
      <c r="R455" s="714" t="s">
        <v>498</v>
      </c>
      <c r="S455" s="721" t="s">
        <v>1503</v>
      </c>
      <c r="U455" s="714">
        <v>48.9</v>
      </c>
      <c r="V455" s="714">
        <v>10374</v>
      </c>
    </row>
    <row r="456" spans="1:22">
      <c r="A456" s="714" t="s">
        <v>1506</v>
      </c>
      <c r="B456" s="714">
        <v>2008</v>
      </c>
      <c r="D456" s="722" t="s">
        <v>666</v>
      </c>
      <c r="E456" s="722" t="s">
        <v>1502</v>
      </c>
      <c r="F456" s="714" t="s">
        <v>705</v>
      </c>
      <c r="G456" s="723" t="s">
        <v>1480</v>
      </c>
      <c r="H456" s="714" t="s">
        <v>1494</v>
      </c>
      <c r="I456" s="714" t="s">
        <v>402</v>
      </c>
      <c r="J456" s="724">
        <v>2</v>
      </c>
      <c r="K456" s="741">
        <v>2.3606319230070816</v>
      </c>
      <c r="L456" s="741">
        <v>1</v>
      </c>
      <c r="M456" s="736">
        <v>100</v>
      </c>
      <c r="N456" s="719">
        <f t="shared" si="21"/>
        <v>2.3606319230070816</v>
      </c>
      <c r="O456" s="737">
        <f t="shared" si="22"/>
        <v>1.1803159615035408</v>
      </c>
      <c r="P456" s="738">
        <v>0</v>
      </c>
      <c r="Q456" s="737">
        <f t="shared" si="23"/>
        <v>1.1803159615035408</v>
      </c>
      <c r="R456" s="714" t="s">
        <v>498</v>
      </c>
      <c r="S456" s="721" t="s">
        <v>1503</v>
      </c>
      <c r="U456" s="714">
        <v>48.9</v>
      </c>
      <c r="V456" s="714">
        <v>10374</v>
      </c>
    </row>
    <row r="457" spans="1:22">
      <c r="A457" s="714" t="s">
        <v>1506</v>
      </c>
      <c r="B457" s="714">
        <v>2008</v>
      </c>
      <c r="D457" s="722" t="s">
        <v>667</v>
      </c>
      <c r="E457" s="722" t="s">
        <v>732</v>
      </c>
      <c r="F457" s="714" t="s">
        <v>705</v>
      </c>
      <c r="G457" s="723" t="s">
        <v>1480</v>
      </c>
      <c r="H457" s="714" t="s">
        <v>1494</v>
      </c>
      <c r="I457" s="714" t="s">
        <v>402</v>
      </c>
      <c r="J457" s="724">
        <v>1</v>
      </c>
      <c r="K457" s="741">
        <v>0.63555474850190663</v>
      </c>
      <c r="L457" s="741">
        <v>1</v>
      </c>
      <c r="M457" s="736">
        <v>100</v>
      </c>
      <c r="N457" s="719">
        <f t="shared" si="21"/>
        <v>0.63555474850190663</v>
      </c>
      <c r="O457" s="737">
        <f t="shared" si="22"/>
        <v>0.63555474850190663</v>
      </c>
      <c r="P457" s="738">
        <v>0</v>
      </c>
      <c r="Q457" s="737">
        <f t="shared" si="23"/>
        <v>0.63555474850190663</v>
      </c>
      <c r="R457" s="714" t="s">
        <v>498</v>
      </c>
      <c r="S457" s="721" t="s">
        <v>1503</v>
      </c>
      <c r="U457" s="714">
        <v>48.9</v>
      </c>
      <c r="V457" s="714">
        <v>10374</v>
      </c>
    </row>
    <row r="458" spans="1:22">
      <c r="A458" s="714" t="s">
        <v>1506</v>
      </c>
      <c r="B458" s="714">
        <v>2008</v>
      </c>
      <c r="D458" s="722" t="s">
        <v>666</v>
      </c>
      <c r="E458" s="722" t="s">
        <v>1502</v>
      </c>
      <c r="F458" s="714" t="s">
        <v>705</v>
      </c>
      <c r="G458" s="723" t="s">
        <v>1480</v>
      </c>
      <c r="H458" s="714" t="s">
        <v>1494</v>
      </c>
      <c r="I458" s="714" t="s">
        <v>402</v>
      </c>
      <c r="J458" s="724">
        <v>50</v>
      </c>
      <c r="K458" s="741">
        <v>51.719629562375154</v>
      </c>
      <c r="L458" s="741">
        <v>1</v>
      </c>
      <c r="M458" s="736">
        <v>100</v>
      </c>
      <c r="N458" s="719">
        <f t="shared" si="21"/>
        <v>51.719629562375154</v>
      </c>
      <c r="O458" s="737">
        <f t="shared" si="22"/>
        <v>1.0343925912475032</v>
      </c>
      <c r="P458" s="738">
        <v>0</v>
      </c>
      <c r="Q458" s="737">
        <f t="shared" si="23"/>
        <v>1.0343925912475032</v>
      </c>
      <c r="R458" s="714" t="s">
        <v>498</v>
      </c>
      <c r="S458" s="721" t="s">
        <v>1503</v>
      </c>
      <c r="U458" s="714">
        <v>48.9</v>
      </c>
      <c r="V458" s="714">
        <v>10374</v>
      </c>
    </row>
    <row r="459" spans="1:22">
      <c r="A459" s="714" t="s">
        <v>1506</v>
      </c>
      <c r="B459" s="714">
        <v>2008</v>
      </c>
      <c r="D459" s="722" t="s">
        <v>1506</v>
      </c>
      <c r="E459" s="722" t="s">
        <v>1486</v>
      </c>
      <c r="F459" s="714" t="s">
        <v>705</v>
      </c>
      <c r="G459" s="723" t="s">
        <v>1480</v>
      </c>
      <c r="H459" s="714" t="s">
        <v>1494</v>
      </c>
      <c r="I459" s="714" t="s">
        <v>1484</v>
      </c>
      <c r="J459" s="724">
        <v>30</v>
      </c>
      <c r="K459" s="741">
        <v>13.392046486290175</v>
      </c>
      <c r="L459" s="741">
        <v>1</v>
      </c>
      <c r="M459" s="736">
        <v>100</v>
      </c>
      <c r="N459" s="719">
        <f t="shared" si="21"/>
        <v>13.392046486290175</v>
      </c>
      <c r="O459" s="737">
        <f t="shared" si="22"/>
        <v>0.44640154954300582</v>
      </c>
      <c r="P459" s="738">
        <v>0</v>
      </c>
      <c r="Q459" s="737">
        <f t="shared" si="23"/>
        <v>0.44640154954300582</v>
      </c>
      <c r="R459" s="714" t="s">
        <v>498</v>
      </c>
      <c r="S459" s="721" t="s">
        <v>1503</v>
      </c>
      <c r="U459" s="714">
        <v>48.9</v>
      </c>
      <c r="V459" s="714">
        <v>10374</v>
      </c>
    </row>
    <row r="460" spans="1:22">
      <c r="A460" s="714" t="s">
        <v>1506</v>
      </c>
      <c r="B460" s="714">
        <v>2008</v>
      </c>
      <c r="D460" s="722" t="s">
        <v>666</v>
      </c>
      <c r="E460" s="722" t="s">
        <v>1502</v>
      </c>
      <c r="F460" s="714" t="s">
        <v>705</v>
      </c>
      <c r="G460" s="723" t="s">
        <v>1480</v>
      </c>
      <c r="H460" s="714" t="s">
        <v>1494</v>
      </c>
      <c r="I460" s="714" t="s">
        <v>402</v>
      </c>
      <c r="J460" s="724">
        <v>50</v>
      </c>
      <c r="K460" s="741">
        <v>68.303976756854908</v>
      </c>
      <c r="L460" s="741">
        <v>1</v>
      </c>
      <c r="M460" s="736">
        <v>100</v>
      </c>
      <c r="N460" s="719">
        <f t="shared" si="21"/>
        <v>68.303976756854908</v>
      </c>
      <c r="O460" s="737">
        <f t="shared" si="22"/>
        <v>1.3660795351370982</v>
      </c>
      <c r="P460" s="738">
        <v>0</v>
      </c>
      <c r="Q460" s="737">
        <f t="shared" si="23"/>
        <v>1.3660795351370982</v>
      </c>
      <c r="R460" s="714" t="s">
        <v>498</v>
      </c>
      <c r="S460" s="721" t="s">
        <v>1503</v>
      </c>
      <c r="U460" s="714">
        <v>48.9</v>
      </c>
      <c r="V460" s="714">
        <v>10374</v>
      </c>
    </row>
    <row r="461" spans="1:22">
      <c r="A461" s="714" t="s">
        <v>1506</v>
      </c>
      <c r="B461" s="714">
        <v>2008</v>
      </c>
      <c r="D461" s="722" t="s">
        <v>666</v>
      </c>
      <c r="E461" s="722" t="s">
        <v>1502</v>
      </c>
      <c r="F461" s="714" t="s">
        <v>705</v>
      </c>
      <c r="G461" s="723" t="s">
        <v>1480</v>
      </c>
      <c r="H461" s="714" t="s">
        <v>1494</v>
      </c>
      <c r="I461" s="714" t="s">
        <v>402</v>
      </c>
      <c r="J461" s="724">
        <v>50</v>
      </c>
      <c r="K461" s="741">
        <v>68.302160886144904</v>
      </c>
      <c r="L461" s="741">
        <v>1</v>
      </c>
      <c r="M461" s="736">
        <v>100</v>
      </c>
      <c r="N461" s="719">
        <f t="shared" si="21"/>
        <v>68.302160886144904</v>
      </c>
      <c r="O461" s="737">
        <f t="shared" si="22"/>
        <v>1.3660432177228981</v>
      </c>
      <c r="P461" s="738">
        <v>0</v>
      </c>
      <c r="Q461" s="737">
        <f t="shared" si="23"/>
        <v>1.3660432177228981</v>
      </c>
      <c r="R461" s="714" t="s">
        <v>498</v>
      </c>
      <c r="S461" s="721" t="s">
        <v>1503</v>
      </c>
      <c r="U461" s="714">
        <v>48.9</v>
      </c>
      <c r="V461" s="714">
        <v>10374</v>
      </c>
    </row>
    <row r="462" spans="1:22">
      <c r="A462" s="714" t="s">
        <v>1506</v>
      </c>
      <c r="B462" s="714">
        <v>2008</v>
      </c>
      <c r="D462" s="722" t="s">
        <v>1506</v>
      </c>
      <c r="E462" s="722" t="s">
        <v>1486</v>
      </c>
      <c r="F462" s="714" t="s">
        <v>705</v>
      </c>
      <c r="G462" s="723" t="s">
        <v>1480</v>
      </c>
      <c r="H462" s="714" t="s">
        <v>1494</v>
      </c>
      <c r="I462" s="714" t="s">
        <v>1484</v>
      </c>
      <c r="J462" s="724">
        <v>30</v>
      </c>
      <c r="K462" s="741">
        <v>19.181042309787543</v>
      </c>
      <c r="L462" s="741">
        <v>1</v>
      </c>
      <c r="M462" s="736">
        <v>100</v>
      </c>
      <c r="N462" s="719">
        <f t="shared" si="21"/>
        <v>19.181042309787543</v>
      </c>
      <c r="O462" s="737">
        <f t="shared" si="22"/>
        <v>0.63936807699291809</v>
      </c>
      <c r="P462" s="738">
        <v>0</v>
      </c>
      <c r="Q462" s="737">
        <f t="shared" si="23"/>
        <v>0.63936807699291809</v>
      </c>
      <c r="R462" s="714" t="s">
        <v>498</v>
      </c>
      <c r="S462" s="721" t="s">
        <v>1503</v>
      </c>
      <c r="U462" s="714">
        <v>48.9</v>
      </c>
      <c r="V462" s="714">
        <v>10374</v>
      </c>
    </row>
    <row r="463" spans="1:22">
      <c r="A463" s="714" t="s">
        <v>1506</v>
      </c>
      <c r="B463" s="714">
        <v>2008</v>
      </c>
      <c r="D463" s="722" t="s">
        <v>666</v>
      </c>
      <c r="E463" s="722" t="s">
        <v>1502</v>
      </c>
      <c r="F463" s="714" t="s">
        <v>705</v>
      </c>
      <c r="G463" s="723" t="s">
        <v>1480</v>
      </c>
      <c r="H463" s="714" t="s">
        <v>1494</v>
      </c>
      <c r="I463" s="714" t="s">
        <v>402</v>
      </c>
      <c r="J463" s="724">
        <v>50</v>
      </c>
      <c r="K463" s="741">
        <v>68.302160886144904</v>
      </c>
      <c r="L463" s="741">
        <v>1</v>
      </c>
      <c r="M463" s="736">
        <v>100</v>
      </c>
      <c r="N463" s="719">
        <f t="shared" si="21"/>
        <v>68.302160886144904</v>
      </c>
      <c r="O463" s="737">
        <f t="shared" si="22"/>
        <v>1.3660432177228981</v>
      </c>
      <c r="P463" s="738">
        <v>0</v>
      </c>
      <c r="Q463" s="737">
        <f t="shared" si="23"/>
        <v>1.3660432177228981</v>
      </c>
      <c r="R463" s="714" t="s">
        <v>498</v>
      </c>
      <c r="S463" s="721" t="s">
        <v>1503</v>
      </c>
      <c r="U463" s="714">
        <v>48.9</v>
      </c>
      <c r="V463" s="714">
        <v>10374</v>
      </c>
    </row>
    <row r="464" spans="1:22">
      <c r="A464" s="714" t="s">
        <v>1506</v>
      </c>
      <c r="B464" s="714">
        <v>2008</v>
      </c>
      <c r="D464" s="722" t="s">
        <v>667</v>
      </c>
      <c r="E464" s="722" t="s">
        <v>1486</v>
      </c>
      <c r="F464" s="714" t="s">
        <v>705</v>
      </c>
      <c r="G464" s="723" t="s">
        <v>1480</v>
      </c>
      <c r="H464" s="714" t="s">
        <v>1494</v>
      </c>
      <c r="I464" s="714" t="s">
        <v>1484</v>
      </c>
      <c r="J464" s="724">
        <v>30</v>
      </c>
      <c r="K464" s="741">
        <v>19.130197929907389</v>
      </c>
      <c r="L464" s="741">
        <v>1</v>
      </c>
      <c r="M464" s="736">
        <v>100</v>
      </c>
      <c r="N464" s="719">
        <f t="shared" si="21"/>
        <v>19.130197929907389</v>
      </c>
      <c r="O464" s="737">
        <f t="shared" si="22"/>
        <v>0.63767326433024629</v>
      </c>
      <c r="P464" s="738">
        <v>0</v>
      </c>
      <c r="Q464" s="737">
        <f t="shared" si="23"/>
        <v>0.63767326433024629</v>
      </c>
      <c r="R464" s="714" t="s">
        <v>498</v>
      </c>
      <c r="S464" s="721" t="s">
        <v>1503</v>
      </c>
      <c r="U464" s="714">
        <v>48.9</v>
      </c>
      <c r="V464" s="714">
        <v>10374</v>
      </c>
    </row>
    <row r="465" spans="1:22">
      <c r="A465" s="714" t="s">
        <v>1506</v>
      </c>
      <c r="B465" s="714">
        <v>2008</v>
      </c>
      <c r="D465" s="722" t="s">
        <v>666</v>
      </c>
      <c r="E465" s="722" t="s">
        <v>1502</v>
      </c>
      <c r="F465" s="714" t="s">
        <v>705</v>
      </c>
      <c r="G465" s="723" t="s">
        <v>1480</v>
      </c>
      <c r="H465" s="714" t="s">
        <v>1494</v>
      </c>
      <c r="I465" s="714" t="s">
        <v>402</v>
      </c>
      <c r="J465" s="724">
        <v>2</v>
      </c>
      <c r="K465" s="741">
        <v>2.0700926094062102</v>
      </c>
      <c r="L465" s="741">
        <v>1</v>
      </c>
      <c r="M465" s="736">
        <v>100</v>
      </c>
      <c r="N465" s="719">
        <f t="shared" si="21"/>
        <v>2.0700926094062102</v>
      </c>
      <c r="O465" s="737">
        <f t="shared" si="22"/>
        <v>1.0350463047031051</v>
      </c>
      <c r="P465" s="738">
        <v>0</v>
      </c>
      <c r="Q465" s="737">
        <f t="shared" si="23"/>
        <v>1.0350463047031051</v>
      </c>
      <c r="R465" s="714" t="s">
        <v>498</v>
      </c>
      <c r="S465" s="721" t="s">
        <v>1503</v>
      </c>
      <c r="U465" s="714">
        <v>48.9</v>
      </c>
      <c r="V465" s="714">
        <v>10374</v>
      </c>
    </row>
    <row r="466" spans="1:22">
      <c r="A466" s="714" t="s">
        <v>1506</v>
      </c>
      <c r="B466" s="714">
        <v>2008</v>
      </c>
      <c r="D466" s="722" t="s">
        <v>1506</v>
      </c>
      <c r="E466" s="722" t="s">
        <v>1486</v>
      </c>
      <c r="F466" s="714" t="s">
        <v>705</v>
      </c>
      <c r="G466" s="723" t="s">
        <v>1480</v>
      </c>
      <c r="H466" s="714" t="s">
        <v>1494</v>
      </c>
      <c r="I466" s="714" t="s">
        <v>1484</v>
      </c>
      <c r="J466" s="724">
        <v>2</v>
      </c>
      <c r="K466" s="741">
        <v>0.92609406210277823</v>
      </c>
      <c r="L466" s="741">
        <v>1</v>
      </c>
      <c r="M466" s="736">
        <v>100</v>
      </c>
      <c r="N466" s="719">
        <f t="shared" si="21"/>
        <v>0.92609406210277823</v>
      </c>
      <c r="O466" s="737">
        <f t="shared" si="22"/>
        <v>0.46304703105138911</v>
      </c>
      <c r="P466" s="738">
        <v>0</v>
      </c>
      <c r="Q466" s="737">
        <f t="shared" si="23"/>
        <v>0.46304703105138911</v>
      </c>
      <c r="R466" s="714" t="s">
        <v>498</v>
      </c>
      <c r="S466" s="721" t="s">
        <v>1503</v>
      </c>
      <c r="U466" s="714">
        <v>48.9</v>
      </c>
      <c r="V466" s="714">
        <v>10374</v>
      </c>
    </row>
    <row r="467" spans="1:22">
      <c r="A467" s="714" t="s">
        <v>1506</v>
      </c>
      <c r="B467" s="714">
        <v>2008</v>
      </c>
      <c r="C467" s="714" t="s">
        <v>1743</v>
      </c>
      <c r="E467" s="715" t="s">
        <v>1502</v>
      </c>
      <c r="F467" s="714" t="s">
        <v>705</v>
      </c>
      <c r="G467" s="716" t="s">
        <v>1672</v>
      </c>
      <c r="H467" s="716" t="s">
        <v>1494</v>
      </c>
      <c r="I467" s="716" t="s">
        <v>1484</v>
      </c>
      <c r="J467" s="717">
        <v>1</v>
      </c>
      <c r="K467" s="736">
        <v>0.56000000000000005</v>
      </c>
      <c r="L467" s="736">
        <v>1</v>
      </c>
      <c r="M467" s="736">
        <v>100</v>
      </c>
      <c r="N467" s="719">
        <f t="shared" si="21"/>
        <v>0.56000000000000005</v>
      </c>
      <c r="O467" s="737">
        <f t="shared" si="22"/>
        <v>0.56000000000000005</v>
      </c>
      <c r="P467" s="738">
        <v>0</v>
      </c>
      <c r="Q467" s="737">
        <f t="shared" si="23"/>
        <v>0.56000000000000005</v>
      </c>
      <c r="R467" s="714" t="s">
        <v>498</v>
      </c>
      <c r="S467" s="714" t="s">
        <v>1503</v>
      </c>
      <c r="U467" s="714">
        <v>48.9</v>
      </c>
      <c r="V467" s="714">
        <v>10374</v>
      </c>
    </row>
    <row r="468" spans="1:22">
      <c r="A468" s="714" t="s">
        <v>654</v>
      </c>
      <c r="B468" s="714">
        <v>2008</v>
      </c>
      <c r="D468" s="722" t="s">
        <v>653</v>
      </c>
      <c r="E468" s="722" t="s">
        <v>1236</v>
      </c>
      <c r="F468" s="714" t="s">
        <v>705</v>
      </c>
      <c r="G468" s="723" t="s">
        <v>1480</v>
      </c>
      <c r="H468" s="714" t="s">
        <v>1511</v>
      </c>
      <c r="I468" s="714" t="s">
        <v>1484</v>
      </c>
      <c r="J468" s="724">
        <v>25</v>
      </c>
      <c r="K468" s="741">
        <v>10.659161067731977</v>
      </c>
      <c r="L468" s="741">
        <v>1</v>
      </c>
      <c r="M468" s="736">
        <v>100</v>
      </c>
      <c r="N468" s="719">
        <f t="shared" si="21"/>
        <v>10.659161067731977</v>
      </c>
      <c r="O468" s="737">
        <f t="shared" si="22"/>
        <v>0.42636644270927909</v>
      </c>
      <c r="P468" s="738">
        <v>0</v>
      </c>
      <c r="Q468" s="737">
        <f t="shared" si="23"/>
        <v>0.42636644270927909</v>
      </c>
      <c r="R468" s="714" t="s">
        <v>498</v>
      </c>
      <c r="S468" s="721" t="s">
        <v>459</v>
      </c>
      <c r="U468" s="714">
        <v>48.9</v>
      </c>
      <c r="V468" s="714">
        <v>10374</v>
      </c>
    </row>
    <row r="469" spans="1:22">
      <c r="A469" s="714" t="s">
        <v>654</v>
      </c>
      <c r="B469" s="714">
        <v>2008</v>
      </c>
      <c r="D469" s="722" t="s">
        <v>653</v>
      </c>
      <c r="E469" s="722" t="s">
        <v>1236</v>
      </c>
      <c r="F469" s="714" t="s">
        <v>705</v>
      </c>
      <c r="G469" s="723" t="s">
        <v>1480</v>
      </c>
      <c r="H469" s="714" t="s">
        <v>1511</v>
      </c>
      <c r="I469" s="714" t="s">
        <v>1484</v>
      </c>
      <c r="J469" s="724">
        <v>25</v>
      </c>
      <c r="K469" s="741">
        <v>11.712366079535137</v>
      </c>
      <c r="L469" s="741">
        <v>1</v>
      </c>
      <c r="M469" s="736">
        <v>100</v>
      </c>
      <c r="N469" s="719">
        <f t="shared" si="21"/>
        <v>11.712366079535137</v>
      </c>
      <c r="O469" s="737">
        <f t="shared" si="22"/>
        <v>0.46849464318140549</v>
      </c>
      <c r="P469" s="738">
        <v>0</v>
      </c>
      <c r="Q469" s="737">
        <f t="shared" si="23"/>
        <v>0.46849464318140549</v>
      </c>
      <c r="R469" s="714" t="s">
        <v>498</v>
      </c>
      <c r="S469" s="721" t="s">
        <v>459</v>
      </c>
      <c r="U469" s="714">
        <v>48.9</v>
      </c>
      <c r="V469" s="714">
        <v>10374</v>
      </c>
    </row>
    <row r="470" spans="1:22">
      <c r="A470" s="714" t="s">
        <v>654</v>
      </c>
      <c r="B470" s="714">
        <v>2008</v>
      </c>
      <c r="D470" s="722" t="s">
        <v>653</v>
      </c>
      <c r="E470" s="722" t="s">
        <v>1236</v>
      </c>
      <c r="F470" s="714" t="s">
        <v>705</v>
      </c>
      <c r="G470" s="723" t="s">
        <v>1480</v>
      </c>
      <c r="H470" s="714" t="s">
        <v>1511</v>
      </c>
      <c r="I470" s="714" t="s">
        <v>1484</v>
      </c>
      <c r="J470" s="724">
        <v>25</v>
      </c>
      <c r="K470" s="741">
        <v>12.25712729253677</v>
      </c>
      <c r="L470" s="741">
        <v>1</v>
      </c>
      <c r="M470" s="736">
        <v>100</v>
      </c>
      <c r="N470" s="719">
        <f t="shared" si="21"/>
        <v>12.25712729253677</v>
      </c>
      <c r="O470" s="737">
        <f t="shared" si="22"/>
        <v>0.49028509170147083</v>
      </c>
      <c r="P470" s="738">
        <v>0</v>
      </c>
      <c r="Q470" s="737">
        <f t="shared" si="23"/>
        <v>0.49028509170147083</v>
      </c>
      <c r="R470" s="714" t="s">
        <v>498</v>
      </c>
      <c r="S470" s="721" t="s">
        <v>459</v>
      </c>
      <c r="U470" s="714">
        <v>48.9</v>
      </c>
      <c r="V470" s="714">
        <v>10374</v>
      </c>
    </row>
    <row r="471" spans="1:22">
      <c r="A471" s="714" t="s">
        <v>654</v>
      </c>
      <c r="B471" s="714">
        <v>2008</v>
      </c>
      <c r="D471" s="722" t="s">
        <v>653</v>
      </c>
      <c r="E471" s="722" t="s">
        <v>1236</v>
      </c>
      <c r="F471" s="714" t="s">
        <v>705</v>
      </c>
      <c r="G471" s="723" t="s">
        <v>1480</v>
      </c>
      <c r="H471" s="714" t="s">
        <v>1511</v>
      </c>
      <c r="I471" s="714" t="s">
        <v>1484</v>
      </c>
      <c r="J471" s="724">
        <v>25</v>
      </c>
      <c r="K471" s="741">
        <v>8.254948247684764</v>
      </c>
      <c r="L471" s="741">
        <v>1</v>
      </c>
      <c r="M471" s="736">
        <v>100</v>
      </c>
      <c r="N471" s="719">
        <f t="shared" si="21"/>
        <v>8.254948247684764</v>
      </c>
      <c r="O471" s="737">
        <f t="shared" si="22"/>
        <v>0.33019792990739055</v>
      </c>
      <c r="P471" s="738">
        <v>0</v>
      </c>
      <c r="Q471" s="737">
        <f t="shared" si="23"/>
        <v>0.33019792990739055</v>
      </c>
      <c r="R471" s="714" t="s">
        <v>498</v>
      </c>
      <c r="S471" s="721" t="s">
        <v>459</v>
      </c>
      <c r="U471" s="714">
        <v>48.9</v>
      </c>
      <c r="V471" s="714">
        <v>10374</v>
      </c>
    </row>
    <row r="472" spans="1:22">
      <c r="A472" s="714" t="s">
        <v>654</v>
      </c>
      <c r="B472" s="714">
        <v>2008</v>
      </c>
      <c r="D472" s="722" t="s">
        <v>653</v>
      </c>
      <c r="E472" s="722" t="s">
        <v>1236</v>
      </c>
      <c r="F472" s="714" t="s">
        <v>705</v>
      </c>
      <c r="G472" s="723" t="s">
        <v>1480</v>
      </c>
      <c r="H472" s="714" t="s">
        <v>1511</v>
      </c>
      <c r="I472" s="714" t="s">
        <v>1484</v>
      </c>
      <c r="J472" s="724">
        <v>25</v>
      </c>
      <c r="K472" s="741">
        <v>11.923007081895769</v>
      </c>
      <c r="L472" s="741">
        <v>1</v>
      </c>
      <c r="M472" s="736">
        <v>100</v>
      </c>
      <c r="N472" s="719">
        <f t="shared" si="21"/>
        <v>11.923007081895769</v>
      </c>
      <c r="O472" s="737">
        <f t="shared" si="22"/>
        <v>0.4769202832758308</v>
      </c>
      <c r="P472" s="738">
        <v>0</v>
      </c>
      <c r="Q472" s="737">
        <f t="shared" si="23"/>
        <v>0.4769202832758308</v>
      </c>
      <c r="R472" s="714" t="s">
        <v>498</v>
      </c>
      <c r="S472" s="721" t="s">
        <v>459</v>
      </c>
      <c r="U472" s="714">
        <v>48.9</v>
      </c>
      <c r="V472" s="714">
        <v>10374</v>
      </c>
    </row>
    <row r="473" spans="1:22">
      <c r="A473" s="714" t="s">
        <v>654</v>
      </c>
      <c r="B473" s="714">
        <v>2008</v>
      </c>
      <c r="D473" s="722" t="s">
        <v>653</v>
      </c>
      <c r="E473" s="722" t="s">
        <v>1236</v>
      </c>
      <c r="F473" s="714" t="s">
        <v>705</v>
      </c>
      <c r="G473" s="723" t="s">
        <v>1480</v>
      </c>
      <c r="H473" s="714" t="s">
        <v>1511</v>
      </c>
      <c r="I473" s="714" t="s">
        <v>1484</v>
      </c>
      <c r="J473" s="724">
        <v>25</v>
      </c>
      <c r="K473" s="741">
        <v>10.314145632830941</v>
      </c>
      <c r="L473" s="741">
        <v>1</v>
      </c>
      <c r="M473" s="736">
        <v>100</v>
      </c>
      <c r="N473" s="719">
        <f t="shared" si="21"/>
        <v>10.314145632830941</v>
      </c>
      <c r="O473" s="737">
        <f t="shared" si="22"/>
        <v>0.41256582531323771</v>
      </c>
      <c r="P473" s="738">
        <v>0</v>
      </c>
      <c r="Q473" s="737">
        <f t="shared" si="23"/>
        <v>0.41256582531323771</v>
      </c>
      <c r="R473" s="714" t="s">
        <v>498</v>
      </c>
      <c r="S473" s="721" t="s">
        <v>459</v>
      </c>
      <c r="U473" s="714">
        <v>48.9</v>
      </c>
      <c r="V473" s="714">
        <v>10374</v>
      </c>
    </row>
    <row r="474" spans="1:22">
      <c r="A474" s="714" t="s">
        <v>654</v>
      </c>
      <c r="B474" s="714">
        <v>2008</v>
      </c>
      <c r="D474" s="722" t="s">
        <v>653</v>
      </c>
      <c r="E474" s="722" t="s">
        <v>1236</v>
      </c>
      <c r="F474" s="714" t="s">
        <v>705</v>
      </c>
      <c r="G474" s="723" t="s">
        <v>1480</v>
      </c>
      <c r="H474" s="714" t="s">
        <v>1511</v>
      </c>
      <c r="I474" s="714" t="s">
        <v>1484</v>
      </c>
      <c r="J474" s="724">
        <v>25</v>
      </c>
      <c r="K474" s="741">
        <v>9.9237334301797695</v>
      </c>
      <c r="L474" s="741">
        <v>1</v>
      </c>
      <c r="M474" s="736">
        <v>100</v>
      </c>
      <c r="N474" s="719">
        <f t="shared" si="21"/>
        <v>9.9237334301797695</v>
      </c>
      <c r="O474" s="737">
        <f t="shared" si="22"/>
        <v>0.39694933720719083</v>
      </c>
      <c r="P474" s="738">
        <v>0</v>
      </c>
      <c r="Q474" s="737">
        <f t="shared" si="23"/>
        <v>0.39694933720719083</v>
      </c>
      <c r="R474" s="714" t="s">
        <v>498</v>
      </c>
      <c r="S474" s="721" t="s">
        <v>459</v>
      </c>
      <c r="U474" s="714">
        <v>48.9</v>
      </c>
      <c r="V474" s="714">
        <v>10374</v>
      </c>
    </row>
    <row r="475" spans="1:22">
      <c r="A475" s="714" t="s">
        <v>654</v>
      </c>
      <c r="B475" s="714">
        <v>2008</v>
      </c>
      <c r="D475" s="722" t="s">
        <v>653</v>
      </c>
      <c r="E475" s="722" t="s">
        <v>1236</v>
      </c>
      <c r="F475" s="714" t="s">
        <v>705</v>
      </c>
      <c r="G475" s="723" t="s">
        <v>1480</v>
      </c>
      <c r="H475" s="714" t="s">
        <v>1511</v>
      </c>
      <c r="I475" s="714" t="s">
        <v>1484</v>
      </c>
      <c r="J475" s="724">
        <v>25</v>
      </c>
      <c r="K475" s="741">
        <v>13.021154893771563</v>
      </c>
      <c r="L475" s="741">
        <v>1</v>
      </c>
      <c r="M475" s="736">
        <v>100</v>
      </c>
      <c r="N475" s="719">
        <f t="shared" si="21"/>
        <v>13.021154893771563</v>
      </c>
      <c r="O475" s="737">
        <f t="shared" si="22"/>
        <v>0.52084619575086255</v>
      </c>
      <c r="P475" s="738">
        <v>0</v>
      </c>
      <c r="Q475" s="737">
        <f t="shared" si="23"/>
        <v>0.52084619575086255</v>
      </c>
      <c r="R475" s="714" t="s">
        <v>498</v>
      </c>
      <c r="S475" s="721" t="s">
        <v>459</v>
      </c>
      <c r="U475" s="714">
        <v>48.9</v>
      </c>
      <c r="V475" s="714">
        <v>10374</v>
      </c>
    </row>
    <row r="476" spans="1:22">
      <c r="A476" s="714" t="s">
        <v>654</v>
      </c>
      <c r="B476" s="714">
        <v>2008</v>
      </c>
      <c r="D476" s="722" t="s">
        <v>653</v>
      </c>
      <c r="E476" s="722" t="s">
        <v>1236</v>
      </c>
      <c r="F476" s="714" t="s">
        <v>705</v>
      </c>
      <c r="G476" s="723" t="s">
        <v>1480</v>
      </c>
      <c r="H476" s="714" t="s">
        <v>1511</v>
      </c>
      <c r="I476" s="714" t="s">
        <v>1484</v>
      </c>
      <c r="J476" s="724">
        <v>25</v>
      </c>
      <c r="K476" s="741">
        <v>11.930270564735789</v>
      </c>
      <c r="L476" s="741">
        <v>1</v>
      </c>
      <c r="M476" s="736">
        <v>100</v>
      </c>
      <c r="N476" s="719">
        <f t="shared" si="21"/>
        <v>11.930270564735789</v>
      </c>
      <c r="O476" s="737">
        <f t="shared" si="22"/>
        <v>0.47721082258943154</v>
      </c>
      <c r="P476" s="738">
        <v>0</v>
      </c>
      <c r="Q476" s="737">
        <f t="shared" si="23"/>
        <v>0.47721082258943154</v>
      </c>
      <c r="R476" s="714" t="s">
        <v>498</v>
      </c>
      <c r="S476" s="721" t="s">
        <v>459</v>
      </c>
      <c r="U476" s="714">
        <v>48.9</v>
      </c>
      <c r="V476" s="714">
        <v>10374</v>
      </c>
    </row>
    <row r="477" spans="1:22">
      <c r="A477" s="714" t="s">
        <v>654</v>
      </c>
      <c r="B477" s="714">
        <v>2008</v>
      </c>
      <c r="D477" s="722" t="s">
        <v>653</v>
      </c>
      <c r="E477" s="722" t="s">
        <v>1236</v>
      </c>
      <c r="F477" s="714" t="s">
        <v>705</v>
      </c>
      <c r="G477" s="723" t="s">
        <v>1480</v>
      </c>
      <c r="H477" s="714" t="s">
        <v>1511</v>
      </c>
      <c r="I477" s="714" t="s">
        <v>1484</v>
      </c>
      <c r="J477" s="724">
        <v>25</v>
      </c>
      <c r="K477" s="741">
        <v>15.207917196295622</v>
      </c>
      <c r="L477" s="741">
        <v>1</v>
      </c>
      <c r="M477" s="736">
        <v>100</v>
      </c>
      <c r="N477" s="719">
        <f t="shared" si="21"/>
        <v>15.207917196295622</v>
      </c>
      <c r="O477" s="737">
        <f t="shared" si="22"/>
        <v>0.60831668785182491</v>
      </c>
      <c r="P477" s="738">
        <v>0</v>
      </c>
      <c r="Q477" s="737">
        <f t="shared" si="23"/>
        <v>0.60831668785182491</v>
      </c>
      <c r="R477" s="714" t="s">
        <v>498</v>
      </c>
      <c r="S477" s="721" t="s">
        <v>459</v>
      </c>
      <c r="U477" s="714">
        <v>48.9</v>
      </c>
      <c r="V477" s="714">
        <v>10374</v>
      </c>
    </row>
    <row r="478" spans="1:22">
      <c r="A478" s="714" t="s">
        <v>654</v>
      </c>
      <c r="B478" s="714">
        <v>2008</v>
      </c>
      <c r="D478" s="722" t="s">
        <v>653</v>
      </c>
      <c r="E478" s="722" t="s">
        <v>1236</v>
      </c>
      <c r="F478" s="714" t="s">
        <v>705</v>
      </c>
      <c r="G478" s="723" t="s">
        <v>1480</v>
      </c>
      <c r="H478" s="714" t="s">
        <v>1511</v>
      </c>
      <c r="I478" s="714" t="s">
        <v>1484</v>
      </c>
      <c r="J478" s="724">
        <v>25</v>
      </c>
      <c r="K478" s="741">
        <v>11.923007081895769</v>
      </c>
      <c r="L478" s="741">
        <v>1</v>
      </c>
      <c r="M478" s="736">
        <v>100</v>
      </c>
      <c r="N478" s="719">
        <f t="shared" si="21"/>
        <v>11.923007081895769</v>
      </c>
      <c r="O478" s="737">
        <f t="shared" si="22"/>
        <v>0.4769202832758308</v>
      </c>
      <c r="P478" s="738">
        <v>0</v>
      </c>
      <c r="Q478" s="737">
        <f t="shared" si="23"/>
        <v>0.4769202832758308</v>
      </c>
      <c r="R478" s="714" t="s">
        <v>498</v>
      </c>
      <c r="S478" s="721" t="s">
        <v>459</v>
      </c>
      <c r="U478" s="714">
        <v>48.9</v>
      </c>
      <c r="V478" s="714">
        <v>10374</v>
      </c>
    </row>
    <row r="479" spans="1:22">
      <c r="A479" s="714" t="s">
        <v>654</v>
      </c>
      <c r="B479" s="714">
        <v>2008</v>
      </c>
      <c r="D479" s="722" t="s">
        <v>653</v>
      </c>
      <c r="E479" s="722" t="s">
        <v>1236</v>
      </c>
      <c r="F479" s="714" t="s">
        <v>705</v>
      </c>
      <c r="G479" s="723" t="s">
        <v>1480</v>
      </c>
      <c r="H479" s="714" t="s">
        <v>1511</v>
      </c>
      <c r="I479" s="714" t="s">
        <v>1484</v>
      </c>
      <c r="J479" s="724">
        <v>25</v>
      </c>
      <c r="K479" s="741">
        <v>13.028872344289086</v>
      </c>
      <c r="L479" s="741">
        <v>1</v>
      </c>
      <c r="M479" s="736">
        <v>100</v>
      </c>
      <c r="N479" s="719">
        <f t="shared" si="21"/>
        <v>13.028872344289086</v>
      </c>
      <c r="O479" s="737">
        <f t="shared" si="22"/>
        <v>0.52115489377156343</v>
      </c>
      <c r="P479" s="738">
        <v>0</v>
      </c>
      <c r="Q479" s="737">
        <f t="shared" si="23"/>
        <v>0.52115489377156343</v>
      </c>
      <c r="R479" s="714" t="s">
        <v>498</v>
      </c>
      <c r="S479" s="721" t="s">
        <v>459</v>
      </c>
      <c r="U479" s="714">
        <v>48.9</v>
      </c>
      <c r="V479" s="714">
        <v>10374</v>
      </c>
    </row>
    <row r="480" spans="1:22">
      <c r="A480" s="714" t="s">
        <v>654</v>
      </c>
      <c r="B480" s="714">
        <v>2008</v>
      </c>
      <c r="D480" s="722" t="s">
        <v>653</v>
      </c>
      <c r="E480" s="722" t="s">
        <v>1236</v>
      </c>
      <c r="F480" s="714" t="s">
        <v>705</v>
      </c>
      <c r="G480" s="723" t="s">
        <v>1480</v>
      </c>
      <c r="H480" s="714" t="s">
        <v>1511</v>
      </c>
      <c r="I480" s="714" t="s">
        <v>1484</v>
      </c>
      <c r="J480" s="724">
        <v>25</v>
      </c>
      <c r="K480" s="741">
        <v>11.930270564735789</v>
      </c>
      <c r="L480" s="741">
        <v>1</v>
      </c>
      <c r="M480" s="736">
        <v>100</v>
      </c>
      <c r="N480" s="719">
        <f t="shared" si="21"/>
        <v>11.930270564735789</v>
      </c>
      <c r="O480" s="737">
        <f t="shared" si="22"/>
        <v>0.47721082258943154</v>
      </c>
      <c r="P480" s="738">
        <v>0</v>
      </c>
      <c r="Q480" s="737">
        <f t="shared" si="23"/>
        <v>0.47721082258943154</v>
      </c>
      <c r="R480" s="714" t="s">
        <v>498</v>
      </c>
      <c r="S480" s="721" t="s">
        <v>459</v>
      </c>
      <c r="U480" s="714">
        <v>48.9</v>
      </c>
      <c r="V480" s="714">
        <v>10374</v>
      </c>
    </row>
    <row r="481" spans="1:22">
      <c r="A481" s="714" t="s">
        <v>654</v>
      </c>
      <c r="B481" s="714">
        <v>2008</v>
      </c>
      <c r="D481" s="722" t="s">
        <v>653</v>
      </c>
      <c r="E481" s="722" t="s">
        <v>1236</v>
      </c>
      <c r="F481" s="714" t="s">
        <v>705</v>
      </c>
      <c r="G481" s="723" t="s">
        <v>1480</v>
      </c>
      <c r="H481" s="714" t="s">
        <v>1511</v>
      </c>
      <c r="I481" s="714" t="s">
        <v>1484</v>
      </c>
      <c r="J481" s="724">
        <v>25</v>
      </c>
      <c r="K481" s="741">
        <v>11.930270564735789</v>
      </c>
      <c r="L481" s="741">
        <v>1</v>
      </c>
      <c r="M481" s="736">
        <v>100</v>
      </c>
      <c r="N481" s="719">
        <f t="shared" si="21"/>
        <v>11.930270564735789</v>
      </c>
      <c r="O481" s="737">
        <f t="shared" si="22"/>
        <v>0.47721082258943154</v>
      </c>
      <c r="P481" s="738">
        <v>0</v>
      </c>
      <c r="Q481" s="737">
        <f t="shared" si="23"/>
        <v>0.47721082258943154</v>
      </c>
      <c r="R481" s="714" t="s">
        <v>498</v>
      </c>
      <c r="S481" s="721" t="s">
        <v>459</v>
      </c>
      <c r="U481" s="714">
        <v>48.9</v>
      </c>
      <c r="V481" s="714">
        <v>10374</v>
      </c>
    </row>
    <row r="482" spans="1:22">
      <c r="A482" s="714" t="s">
        <v>654</v>
      </c>
      <c r="B482" s="714">
        <v>2008</v>
      </c>
      <c r="D482" s="722" t="s">
        <v>653</v>
      </c>
      <c r="E482" s="722" t="s">
        <v>1236</v>
      </c>
      <c r="F482" s="714" t="s">
        <v>705</v>
      </c>
      <c r="G482" s="723" t="s">
        <v>1480</v>
      </c>
      <c r="H482" s="714" t="s">
        <v>1511</v>
      </c>
      <c r="I482" s="714" t="s">
        <v>1484</v>
      </c>
      <c r="J482" s="724">
        <v>25</v>
      </c>
      <c r="K482" s="741">
        <v>13.019792990739058</v>
      </c>
      <c r="L482" s="741">
        <v>1</v>
      </c>
      <c r="M482" s="736">
        <v>100</v>
      </c>
      <c r="N482" s="719">
        <f t="shared" si="21"/>
        <v>13.019792990739058</v>
      </c>
      <c r="O482" s="737">
        <f t="shared" si="22"/>
        <v>0.52079171962956228</v>
      </c>
      <c r="P482" s="738">
        <v>0</v>
      </c>
      <c r="Q482" s="737">
        <f t="shared" si="23"/>
        <v>0.52079171962956228</v>
      </c>
      <c r="R482" s="714" t="s">
        <v>498</v>
      </c>
      <c r="S482" s="721" t="s">
        <v>459</v>
      </c>
      <c r="U482" s="714">
        <v>48.9</v>
      </c>
      <c r="V482" s="714">
        <v>10374</v>
      </c>
    </row>
    <row r="483" spans="1:22">
      <c r="A483" s="714" t="s">
        <v>654</v>
      </c>
      <c r="B483" s="714">
        <v>2008</v>
      </c>
      <c r="D483" s="722" t="s">
        <v>653</v>
      </c>
      <c r="E483" s="722" t="s">
        <v>1236</v>
      </c>
      <c r="F483" s="714" t="s">
        <v>705</v>
      </c>
      <c r="G483" s="723" t="s">
        <v>1480</v>
      </c>
      <c r="H483" s="714" t="s">
        <v>1511</v>
      </c>
      <c r="I483" s="714" t="s">
        <v>1484</v>
      </c>
      <c r="J483" s="724">
        <v>25</v>
      </c>
      <c r="K483" s="741">
        <v>10.134374432540403</v>
      </c>
      <c r="L483" s="741">
        <v>1</v>
      </c>
      <c r="M483" s="736">
        <v>100</v>
      </c>
      <c r="N483" s="719">
        <f t="shared" si="21"/>
        <v>10.134374432540403</v>
      </c>
      <c r="O483" s="737">
        <f t="shared" si="22"/>
        <v>0.40537497730161615</v>
      </c>
      <c r="P483" s="738">
        <v>0</v>
      </c>
      <c r="Q483" s="737">
        <f t="shared" si="23"/>
        <v>0.40537497730161615</v>
      </c>
      <c r="R483" s="714" t="s">
        <v>498</v>
      </c>
      <c r="S483" s="721" t="s">
        <v>459</v>
      </c>
      <c r="U483" s="714">
        <v>48.9</v>
      </c>
      <c r="V483" s="714">
        <v>10374</v>
      </c>
    </row>
    <row r="484" spans="1:22">
      <c r="A484" s="714" t="s">
        <v>654</v>
      </c>
      <c r="B484" s="714">
        <v>2008</v>
      </c>
      <c r="D484" s="722" t="s">
        <v>653</v>
      </c>
      <c r="E484" s="722" t="s">
        <v>1236</v>
      </c>
      <c r="F484" s="714" t="s">
        <v>705</v>
      </c>
      <c r="G484" s="723" t="s">
        <v>1480</v>
      </c>
      <c r="H484" s="714" t="s">
        <v>1511</v>
      </c>
      <c r="I484" s="714" t="s">
        <v>1484</v>
      </c>
      <c r="J484" s="724">
        <v>25</v>
      </c>
      <c r="K484" s="741">
        <v>10.895224260032684</v>
      </c>
      <c r="L484" s="741">
        <v>1</v>
      </c>
      <c r="M484" s="736">
        <v>100</v>
      </c>
      <c r="N484" s="719">
        <f t="shared" si="21"/>
        <v>10.895224260032684</v>
      </c>
      <c r="O484" s="737">
        <f t="shared" si="22"/>
        <v>0.43580897040130734</v>
      </c>
      <c r="P484" s="738">
        <v>0</v>
      </c>
      <c r="Q484" s="737">
        <f t="shared" si="23"/>
        <v>0.43580897040130734</v>
      </c>
      <c r="R484" s="714" t="s">
        <v>498</v>
      </c>
      <c r="S484" s="721" t="s">
        <v>459</v>
      </c>
      <c r="U484" s="714">
        <v>48.9</v>
      </c>
      <c r="V484" s="714">
        <v>10374</v>
      </c>
    </row>
    <row r="485" spans="1:22">
      <c r="A485" s="714" t="s">
        <v>654</v>
      </c>
      <c r="B485" s="714">
        <v>2008</v>
      </c>
      <c r="D485" s="722" t="s">
        <v>653</v>
      </c>
      <c r="E485" s="722" t="s">
        <v>1236</v>
      </c>
      <c r="F485" s="714" t="s">
        <v>705</v>
      </c>
      <c r="G485" s="723" t="s">
        <v>1480</v>
      </c>
      <c r="H485" s="714" t="s">
        <v>1511</v>
      </c>
      <c r="I485" s="714" t="s">
        <v>1484</v>
      </c>
      <c r="J485" s="724">
        <v>25</v>
      </c>
      <c r="K485" s="741">
        <v>8.8886871254766646</v>
      </c>
      <c r="L485" s="741">
        <v>1</v>
      </c>
      <c r="M485" s="736">
        <v>100</v>
      </c>
      <c r="N485" s="719">
        <f t="shared" si="21"/>
        <v>8.8886871254766646</v>
      </c>
      <c r="O485" s="737">
        <f t="shared" si="22"/>
        <v>0.35554748501906658</v>
      </c>
      <c r="P485" s="738">
        <v>0</v>
      </c>
      <c r="Q485" s="737">
        <f t="shared" si="23"/>
        <v>0.35554748501906658</v>
      </c>
      <c r="R485" s="714" t="s">
        <v>498</v>
      </c>
      <c r="S485" s="721" t="s">
        <v>459</v>
      </c>
      <c r="U485" s="714">
        <v>48.9</v>
      </c>
      <c r="V485" s="714">
        <v>10374</v>
      </c>
    </row>
    <row r="486" spans="1:22">
      <c r="A486" s="714" t="s">
        <v>654</v>
      </c>
      <c r="B486" s="714">
        <v>2008</v>
      </c>
      <c r="D486" s="722" t="s">
        <v>653</v>
      </c>
      <c r="E486" s="722" t="s">
        <v>1236</v>
      </c>
      <c r="F486" s="714" t="s">
        <v>705</v>
      </c>
      <c r="G486" s="723" t="s">
        <v>1480</v>
      </c>
      <c r="H486" s="714" t="s">
        <v>1511</v>
      </c>
      <c r="I486" s="714" t="s">
        <v>1484</v>
      </c>
      <c r="J486" s="724">
        <v>25</v>
      </c>
      <c r="K486" s="741">
        <v>10.270564735790812</v>
      </c>
      <c r="L486" s="741">
        <v>1</v>
      </c>
      <c r="M486" s="736">
        <v>100</v>
      </c>
      <c r="N486" s="719">
        <f t="shared" si="21"/>
        <v>10.270564735790812</v>
      </c>
      <c r="O486" s="737">
        <f t="shared" si="22"/>
        <v>0.41082258943163252</v>
      </c>
      <c r="P486" s="738">
        <v>0</v>
      </c>
      <c r="Q486" s="737">
        <f t="shared" si="23"/>
        <v>0.41082258943163252</v>
      </c>
      <c r="R486" s="714" t="s">
        <v>498</v>
      </c>
      <c r="S486" s="721" t="s">
        <v>459</v>
      </c>
      <c r="U486" s="714">
        <v>48.9</v>
      </c>
      <c r="V486" s="714">
        <v>10374</v>
      </c>
    </row>
    <row r="487" spans="1:22">
      <c r="A487" s="714" t="s">
        <v>654</v>
      </c>
      <c r="B487" s="714">
        <v>2008</v>
      </c>
      <c r="D487" s="722" t="s">
        <v>653</v>
      </c>
      <c r="E487" s="722" t="s">
        <v>1236</v>
      </c>
      <c r="F487" s="714" t="s">
        <v>705</v>
      </c>
      <c r="G487" s="723" t="s">
        <v>1480</v>
      </c>
      <c r="H487" s="714" t="s">
        <v>1511</v>
      </c>
      <c r="I487" s="714" t="s">
        <v>1484</v>
      </c>
      <c r="J487" s="724">
        <v>25</v>
      </c>
      <c r="K487" s="741">
        <v>11.866715089885599</v>
      </c>
      <c r="L487" s="741">
        <v>1</v>
      </c>
      <c r="M487" s="736">
        <v>100</v>
      </c>
      <c r="N487" s="719">
        <f t="shared" si="21"/>
        <v>11.866715089885599</v>
      </c>
      <c r="O487" s="737">
        <f t="shared" si="22"/>
        <v>0.47466860359542395</v>
      </c>
      <c r="P487" s="738">
        <v>0</v>
      </c>
      <c r="Q487" s="737">
        <f t="shared" si="23"/>
        <v>0.47466860359542395</v>
      </c>
      <c r="R487" s="714" t="s">
        <v>498</v>
      </c>
      <c r="S487" s="721" t="s">
        <v>459</v>
      </c>
      <c r="U487" s="714">
        <v>48.9</v>
      </c>
      <c r="V487" s="714">
        <v>10374</v>
      </c>
    </row>
    <row r="488" spans="1:22">
      <c r="A488" s="714" t="s">
        <v>654</v>
      </c>
      <c r="B488" s="714">
        <v>2008</v>
      </c>
      <c r="D488" s="722" t="s">
        <v>653</v>
      </c>
      <c r="E488" s="722" t="s">
        <v>1236</v>
      </c>
      <c r="F488" s="714" t="s">
        <v>705</v>
      </c>
      <c r="G488" s="723" t="s">
        <v>1480</v>
      </c>
      <c r="H488" s="714" t="s">
        <v>1511</v>
      </c>
      <c r="I488" s="714" t="s">
        <v>1484</v>
      </c>
      <c r="J488" s="724">
        <v>25</v>
      </c>
      <c r="K488" s="741">
        <v>11.485382240784455</v>
      </c>
      <c r="L488" s="741">
        <v>1</v>
      </c>
      <c r="M488" s="736">
        <v>100</v>
      </c>
      <c r="N488" s="719">
        <f t="shared" si="21"/>
        <v>11.485382240784455</v>
      </c>
      <c r="O488" s="737">
        <f t="shared" si="22"/>
        <v>0.45941528963137818</v>
      </c>
      <c r="P488" s="738">
        <v>0</v>
      </c>
      <c r="Q488" s="737">
        <f t="shared" si="23"/>
        <v>0.45941528963137818</v>
      </c>
      <c r="R488" s="714" t="s">
        <v>498</v>
      </c>
      <c r="S488" s="721" t="s">
        <v>459</v>
      </c>
      <c r="U488" s="714">
        <v>48.9</v>
      </c>
      <c r="V488" s="714">
        <v>10374</v>
      </c>
    </row>
    <row r="489" spans="1:22">
      <c r="A489" s="714" t="s">
        <v>654</v>
      </c>
      <c r="B489" s="714">
        <v>2008</v>
      </c>
      <c r="D489" s="722" t="s">
        <v>653</v>
      </c>
      <c r="E489" s="722" t="s">
        <v>1236</v>
      </c>
      <c r="F489" s="714" t="s">
        <v>705</v>
      </c>
      <c r="G489" s="723" t="s">
        <v>1480</v>
      </c>
      <c r="H489" s="714" t="s">
        <v>1511</v>
      </c>
      <c r="I489" s="714" t="s">
        <v>1484</v>
      </c>
      <c r="J489" s="724">
        <v>25</v>
      </c>
      <c r="K489" s="741">
        <v>12.021064100236062</v>
      </c>
      <c r="L489" s="741">
        <v>1</v>
      </c>
      <c r="M489" s="736">
        <v>100</v>
      </c>
      <c r="N489" s="719">
        <f t="shared" si="21"/>
        <v>12.021064100236062</v>
      </c>
      <c r="O489" s="737">
        <f t="shared" si="22"/>
        <v>0.48084256400944242</v>
      </c>
      <c r="P489" s="738">
        <v>0</v>
      </c>
      <c r="Q489" s="737">
        <f t="shared" si="23"/>
        <v>0.48084256400944242</v>
      </c>
      <c r="R489" s="714" t="s">
        <v>498</v>
      </c>
      <c r="S489" s="721" t="s">
        <v>459</v>
      </c>
      <c r="U489" s="714">
        <v>48.9</v>
      </c>
      <c r="V489" s="714">
        <v>10374</v>
      </c>
    </row>
    <row r="490" spans="1:22">
      <c r="A490" s="714" t="s">
        <v>654</v>
      </c>
      <c r="B490" s="714">
        <v>2008</v>
      </c>
      <c r="D490" s="722" t="s">
        <v>653</v>
      </c>
      <c r="E490" s="722" t="s">
        <v>1236</v>
      </c>
      <c r="F490" s="714" t="s">
        <v>705</v>
      </c>
      <c r="G490" s="723" t="s">
        <v>1480</v>
      </c>
      <c r="H490" s="714" t="s">
        <v>1511</v>
      </c>
      <c r="I490" s="714" t="s">
        <v>1484</v>
      </c>
      <c r="J490" s="724">
        <v>30</v>
      </c>
      <c r="K490" s="741">
        <v>13.891410931541673</v>
      </c>
      <c r="L490" s="741">
        <v>1</v>
      </c>
      <c r="M490" s="736">
        <v>100</v>
      </c>
      <c r="N490" s="719">
        <f t="shared" si="21"/>
        <v>13.891410931541673</v>
      </c>
      <c r="O490" s="737">
        <f t="shared" si="22"/>
        <v>0.46304703105138911</v>
      </c>
      <c r="P490" s="738">
        <v>0</v>
      </c>
      <c r="Q490" s="737">
        <f t="shared" si="23"/>
        <v>0.46304703105138911</v>
      </c>
      <c r="R490" s="714" t="s">
        <v>498</v>
      </c>
      <c r="S490" s="721" t="s">
        <v>459</v>
      </c>
      <c r="U490" s="714">
        <v>48.9</v>
      </c>
      <c r="V490" s="714">
        <v>10374</v>
      </c>
    </row>
    <row r="491" spans="1:22">
      <c r="A491" s="714" t="s">
        <v>654</v>
      </c>
      <c r="B491" s="714">
        <v>2008</v>
      </c>
      <c r="D491" s="722" t="s">
        <v>653</v>
      </c>
      <c r="E491" s="722" t="s">
        <v>1236</v>
      </c>
      <c r="F491" s="714" t="s">
        <v>705</v>
      </c>
      <c r="G491" s="723" t="s">
        <v>1480</v>
      </c>
      <c r="H491" s="714" t="s">
        <v>1511</v>
      </c>
      <c r="I491" s="714" t="s">
        <v>1484</v>
      </c>
      <c r="J491" s="724">
        <v>25</v>
      </c>
      <c r="K491" s="741">
        <v>11.4672235336844</v>
      </c>
      <c r="L491" s="741">
        <v>1</v>
      </c>
      <c r="M491" s="736">
        <v>100</v>
      </c>
      <c r="N491" s="719">
        <f t="shared" si="21"/>
        <v>11.4672235336844</v>
      </c>
      <c r="O491" s="737">
        <f t="shared" si="22"/>
        <v>0.45868894134737609</v>
      </c>
      <c r="P491" s="738">
        <v>0</v>
      </c>
      <c r="Q491" s="737">
        <f t="shared" si="23"/>
        <v>0.45868894134737609</v>
      </c>
      <c r="R491" s="714" t="s">
        <v>498</v>
      </c>
      <c r="S491" s="721" t="s">
        <v>459</v>
      </c>
      <c r="U491" s="714">
        <v>48.9</v>
      </c>
      <c r="V491" s="714">
        <v>10374</v>
      </c>
    </row>
    <row r="492" spans="1:22">
      <c r="A492" s="714" t="s">
        <v>654</v>
      </c>
      <c r="B492" s="714">
        <v>2008</v>
      </c>
      <c r="D492" s="722" t="s">
        <v>653</v>
      </c>
      <c r="E492" s="722" t="s">
        <v>1236</v>
      </c>
      <c r="F492" s="714" t="s">
        <v>705</v>
      </c>
      <c r="G492" s="723" t="s">
        <v>1480</v>
      </c>
      <c r="H492" s="714" t="s">
        <v>1511</v>
      </c>
      <c r="I492" s="714" t="s">
        <v>1484</v>
      </c>
      <c r="J492" s="724">
        <v>25</v>
      </c>
      <c r="K492" s="741">
        <v>10.459415289631377</v>
      </c>
      <c r="L492" s="741">
        <v>1</v>
      </c>
      <c r="M492" s="736">
        <v>100</v>
      </c>
      <c r="N492" s="719">
        <f t="shared" si="21"/>
        <v>10.459415289631377</v>
      </c>
      <c r="O492" s="737">
        <f t="shared" si="22"/>
        <v>0.41837661158525508</v>
      </c>
      <c r="P492" s="738">
        <v>0</v>
      </c>
      <c r="Q492" s="737">
        <f t="shared" si="23"/>
        <v>0.41837661158525508</v>
      </c>
      <c r="R492" s="714" t="s">
        <v>498</v>
      </c>
      <c r="S492" s="721" t="s">
        <v>459</v>
      </c>
      <c r="U492" s="714">
        <v>48.9</v>
      </c>
      <c r="V492" s="714">
        <v>10374</v>
      </c>
    </row>
    <row r="493" spans="1:22">
      <c r="A493" s="714" t="s">
        <v>654</v>
      </c>
      <c r="B493" s="714">
        <v>2008</v>
      </c>
      <c r="D493" s="722" t="s">
        <v>653</v>
      </c>
      <c r="E493" s="722" t="s">
        <v>1236</v>
      </c>
      <c r="F493" s="714" t="s">
        <v>705</v>
      </c>
      <c r="G493" s="723" t="s">
        <v>1480</v>
      </c>
      <c r="H493" s="714" t="s">
        <v>1511</v>
      </c>
      <c r="I493" s="714" t="s">
        <v>1484</v>
      </c>
      <c r="J493" s="724">
        <v>25</v>
      </c>
      <c r="K493" s="741">
        <v>11.923007081895769</v>
      </c>
      <c r="L493" s="741">
        <v>1</v>
      </c>
      <c r="M493" s="736">
        <v>100</v>
      </c>
      <c r="N493" s="719">
        <f t="shared" si="21"/>
        <v>11.923007081895769</v>
      </c>
      <c r="O493" s="737">
        <f t="shared" si="22"/>
        <v>0.4769202832758308</v>
      </c>
      <c r="P493" s="738">
        <v>0</v>
      </c>
      <c r="Q493" s="737">
        <f t="shared" si="23"/>
        <v>0.4769202832758308</v>
      </c>
      <c r="R493" s="714" t="s">
        <v>498</v>
      </c>
      <c r="S493" s="721" t="s">
        <v>459</v>
      </c>
      <c r="U493" s="714">
        <v>48.9</v>
      </c>
      <c r="V493" s="714">
        <v>10374</v>
      </c>
    </row>
    <row r="494" spans="1:22">
      <c r="A494" s="714" t="s">
        <v>654</v>
      </c>
      <c r="B494" s="714">
        <v>2008</v>
      </c>
      <c r="D494" s="722" t="s">
        <v>653</v>
      </c>
      <c r="E494" s="722" t="s">
        <v>1236</v>
      </c>
      <c r="F494" s="714" t="s">
        <v>705</v>
      </c>
      <c r="G494" s="723" t="s">
        <v>1480</v>
      </c>
      <c r="H494" s="714" t="s">
        <v>1511</v>
      </c>
      <c r="I494" s="714" t="s">
        <v>1484</v>
      </c>
      <c r="J494" s="724">
        <v>25</v>
      </c>
      <c r="K494" s="741">
        <v>11.923007081895769</v>
      </c>
      <c r="L494" s="741">
        <v>1</v>
      </c>
      <c r="M494" s="736">
        <v>100</v>
      </c>
      <c r="N494" s="719">
        <f t="shared" si="21"/>
        <v>11.923007081895769</v>
      </c>
      <c r="O494" s="737">
        <f t="shared" si="22"/>
        <v>0.4769202832758308</v>
      </c>
      <c r="P494" s="738">
        <v>0</v>
      </c>
      <c r="Q494" s="737">
        <f t="shared" si="23"/>
        <v>0.4769202832758308</v>
      </c>
      <c r="R494" s="714" t="s">
        <v>498</v>
      </c>
      <c r="S494" s="721" t="s">
        <v>459</v>
      </c>
      <c r="U494" s="714">
        <v>48.9</v>
      </c>
      <c r="V494" s="714">
        <v>10374</v>
      </c>
    </row>
    <row r="495" spans="1:22">
      <c r="A495" s="714" t="s">
        <v>654</v>
      </c>
      <c r="B495" s="714">
        <v>2008</v>
      </c>
      <c r="D495" s="722" t="s">
        <v>653</v>
      </c>
      <c r="E495" s="722" t="s">
        <v>1236</v>
      </c>
      <c r="F495" s="714" t="s">
        <v>705</v>
      </c>
      <c r="G495" s="723" t="s">
        <v>1480</v>
      </c>
      <c r="H495" s="714" t="s">
        <v>1511</v>
      </c>
      <c r="I495" s="714" t="s">
        <v>1484</v>
      </c>
      <c r="J495" s="724">
        <v>25</v>
      </c>
      <c r="K495" s="741">
        <v>9.8510986017795528</v>
      </c>
      <c r="L495" s="741">
        <v>1</v>
      </c>
      <c r="M495" s="736">
        <v>100</v>
      </c>
      <c r="N495" s="719">
        <f t="shared" si="21"/>
        <v>9.8510986017795528</v>
      </c>
      <c r="O495" s="737">
        <f t="shared" si="22"/>
        <v>0.3940439440711821</v>
      </c>
      <c r="P495" s="738">
        <v>0</v>
      </c>
      <c r="Q495" s="737">
        <f t="shared" si="23"/>
        <v>0.3940439440711821</v>
      </c>
      <c r="R495" s="714" t="s">
        <v>498</v>
      </c>
      <c r="S495" s="721" t="s">
        <v>459</v>
      </c>
      <c r="U495" s="714">
        <v>48.9</v>
      </c>
      <c r="V495" s="714">
        <v>10374</v>
      </c>
    </row>
    <row r="496" spans="1:22">
      <c r="A496" s="714" t="s">
        <v>654</v>
      </c>
      <c r="B496" s="714">
        <v>2008</v>
      </c>
      <c r="D496" s="722" t="s">
        <v>653</v>
      </c>
      <c r="E496" s="722" t="s">
        <v>1236</v>
      </c>
      <c r="F496" s="714" t="s">
        <v>705</v>
      </c>
      <c r="G496" s="723" t="s">
        <v>1480</v>
      </c>
      <c r="H496" s="714" t="s">
        <v>1511</v>
      </c>
      <c r="I496" s="714" t="s">
        <v>1484</v>
      </c>
      <c r="J496" s="724">
        <v>25</v>
      </c>
      <c r="K496" s="741">
        <v>8.8977664790266928</v>
      </c>
      <c r="L496" s="741">
        <v>1</v>
      </c>
      <c r="M496" s="736">
        <v>100</v>
      </c>
      <c r="N496" s="719">
        <f t="shared" si="21"/>
        <v>8.8977664790266928</v>
      </c>
      <c r="O496" s="737">
        <f t="shared" si="22"/>
        <v>0.35591065916106773</v>
      </c>
      <c r="P496" s="738">
        <v>0</v>
      </c>
      <c r="Q496" s="737">
        <f t="shared" si="23"/>
        <v>0.35591065916106773</v>
      </c>
      <c r="R496" s="714" t="s">
        <v>498</v>
      </c>
      <c r="S496" s="721" t="s">
        <v>459</v>
      </c>
      <c r="U496" s="714">
        <v>48.9</v>
      </c>
      <c r="V496" s="714">
        <v>10374</v>
      </c>
    </row>
    <row r="497" spans="1:22">
      <c r="A497" s="714" t="s">
        <v>654</v>
      </c>
      <c r="B497" s="714">
        <v>2008</v>
      </c>
      <c r="D497" s="722" t="s">
        <v>653</v>
      </c>
      <c r="E497" s="722" t="s">
        <v>1236</v>
      </c>
      <c r="F497" s="714" t="s">
        <v>705</v>
      </c>
      <c r="G497" s="723" t="s">
        <v>1480</v>
      </c>
      <c r="H497" s="714" t="s">
        <v>1511</v>
      </c>
      <c r="I497" s="714" t="s">
        <v>1484</v>
      </c>
      <c r="J497" s="724">
        <v>25</v>
      </c>
      <c r="K497" s="741">
        <v>10.459415289631377</v>
      </c>
      <c r="L497" s="741">
        <v>1</v>
      </c>
      <c r="M497" s="736">
        <v>100</v>
      </c>
      <c r="N497" s="719">
        <f t="shared" si="21"/>
        <v>10.459415289631377</v>
      </c>
      <c r="O497" s="737">
        <f t="shared" si="22"/>
        <v>0.41837661158525508</v>
      </c>
      <c r="P497" s="738">
        <v>0</v>
      </c>
      <c r="Q497" s="737">
        <f t="shared" si="23"/>
        <v>0.41837661158525508</v>
      </c>
      <c r="R497" s="714" t="s">
        <v>498</v>
      </c>
      <c r="S497" s="721" t="s">
        <v>459</v>
      </c>
      <c r="U497" s="714">
        <v>48.9</v>
      </c>
      <c r="V497" s="714">
        <v>10374</v>
      </c>
    </row>
    <row r="498" spans="1:22">
      <c r="A498" s="714" t="s">
        <v>654</v>
      </c>
      <c r="B498" s="714">
        <v>2008</v>
      </c>
      <c r="D498" s="722" t="s">
        <v>653</v>
      </c>
      <c r="E498" s="722" t="s">
        <v>1236</v>
      </c>
      <c r="F498" s="714" t="s">
        <v>705</v>
      </c>
      <c r="G498" s="723" t="s">
        <v>1480</v>
      </c>
      <c r="H498" s="714" t="s">
        <v>1511</v>
      </c>
      <c r="I498" s="714" t="s">
        <v>1484</v>
      </c>
      <c r="J498" s="724">
        <v>25</v>
      </c>
      <c r="K498" s="741">
        <v>11.294715816233884</v>
      </c>
      <c r="L498" s="741">
        <v>1</v>
      </c>
      <c r="M498" s="736">
        <v>100</v>
      </c>
      <c r="N498" s="719">
        <f t="shared" si="21"/>
        <v>11.294715816233884</v>
      </c>
      <c r="O498" s="737">
        <f t="shared" si="22"/>
        <v>0.45178863264935543</v>
      </c>
      <c r="P498" s="738">
        <v>0</v>
      </c>
      <c r="Q498" s="737">
        <f t="shared" si="23"/>
        <v>0.45178863264935543</v>
      </c>
      <c r="R498" s="714" t="s">
        <v>498</v>
      </c>
      <c r="S498" s="721" t="s">
        <v>459</v>
      </c>
      <c r="U498" s="714">
        <v>48.9</v>
      </c>
      <c r="V498" s="714">
        <v>10374</v>
      </c>
    </row>
    <row r="499" spans="1:22">
      <c r="A499" s="714" t="s">
        <v>654</v>
      </c>
      <c r="B499" s="714">
        <v>2008</v>
      </c>
      <c r="D499" s="722" t="s">
        <v>653</v>
      </c>
      <c r="E499" s="722" t="s">
        <v>1236</v>
      </c>
      <c r="F499" s="714" t="s">
        <v>705</v>
      </c>
      <c r="G499" s="723" t="s">
        <v>1480</v>
      </c>
      <c r="H499" s="714" t="s">
        <v>1511</v>
      </c>
      <c r="I499" s="714" t="s">
        <v>1484</v>
      </c>
      <c r="J499" s="724">
        <v>25</v>
      </c>
      <c r="K499" s="741">
        <v>9.9818412928999454</v>
      </c>
      <c r="L499" s="741">
        <v>1</v>
      </c>
      <c r="M499" s="736">
        <v>100</v>
      </c>
      <c r="N499" s="719">
        <f t="shared" si="21"/>
        <v>9.9818412928999454</v>
      </c>
      <c r="O499" s="737">
        <f t="shared" si="22"/>
        <v>0.39927365171599782</v>
      </c>
      <c r="P499" s="738">
        <v>0</v>
      </c>
      <c r="Q499" s="737">
        <f t="shared" si="23"/>
        <v>0.39927365171599782</v>
      </c>
      <c r="R499" s="714" t="s">
        <v>498</v>
      </c>
      <c r="S499" s="721" t="s">
        <v>459</v>
      </c>
      <c r="U499" s="714">
        <v>48.9</v>
      </c>
      <c r="V499" s="714">
        <v>10374</v>
      </c>
    </row>
    <row r="500" spans="1:22">
      <c r="A500" s="714" t="s">
        <v>654</v>
      </c>
      <c r="B500" s="714">
        <v>2008</v>
      </c>
      <c r="D500" s="722" t="s">
        <v>653</v>
      </c>
      <c r="E500" s="722" t="s">
        <v>1236</v>
      </c>
      <c r="F500" s="714" t="s">
        <v>705</v>
      </c>
      <c r="G500" s="723" t="s">
        <v>1480</v>
      </c>
      <c r="H500" s="714" t="s">
        <v>1511</v>
      </c>
      <c r="I500" s="714" t="s">
        <v>1484</v>
      </c>
      <c r="J500" s="724">
        <v>25</v>
      </c>
      <c r="K500" s="741">
        <v>11.923007081895769</v>
      </c>
      <c r="L500" s="741">
        <v>1</v>
      </c>
      <c r="M500" s="736">
        <v>100</v>
      </c>
      <c r="N500" s="719">
        <f t="shared" si="21"/>
        <v>11.923007081895769</v>
      </c>
      <c r="O500" s="737">
        <f t="shared" si="22"/>
        <v>0.4769202832758308</v>
      </c>
      <c r="P500" s="738">
        <v>0</v>
      </c>
      <c r="Q500" s="737">
        <f t="shared" si="23"/>
        <v>0.4769202832758308</v>
      </c>
      <c r="R500" s="714" t="s">
        <v>498</v>
      </c>
      <c r="S500" s="721" t="s">
        <v>459</v>
      </c>
      <c r="U500" s="714">
        <v>48.9</v>
      </c>
      <c r="V500" s="714">
        <v>10374</v>
      </c>
    </row>
    <row r="501" spans="1:22">
      <c r="A501" s="714" t="s">
        <v>654</v>
      </c>
      <c r="B501" s="714">
        <v>2008</v>
      </c>
      <c r="D501" s="722" t="s">
        <v>653</v>
      </c>
      <c r="E501" s="722" t="s">
        <v>1236</v>
      </c>
      <c r="F501" s="714" t="s">
        <v>705</v>
      </c>
      <c r="G501" s="723" t="s">
        <v>1480</v>
      </c>
      <c r="H501" s="714" t="s">
        <v>1511</v>
      </c>
      <c r="I501" s="714" t="s">
        <v>1484</v>
      </c>
      <c r="J501" s="724">
        <v>25</v>
      </c>
      <c r="K501" s="741">
        <v>11.923007081895769</v>
      </c>
      <c r="L501" s="741">
        <v>1</v>
      </c>
      <c r="M501" s="736">
        <v>100</v>
      </c>
      <c r="N501" s="719">
        <f t="shared" si="21"/>
        <v>11.923007081895769</v>
      </c>
      <c r="O501" s="737">
        <f t="shared" si="22"/>
        <v>0.4769202832758308</v>
      </c>
      <c r="P501" s="738">
        <v>0</v>
      </c>
      <c r="Q501" s="737">
        <f t="shared" si="23"/>
        <v>0.4769202832758308</v>
      </c>
      <c r="R501" s="714" t="s">
        <v>498</v>
      </c>
      <c r="S501" s="721" t="s">
        <v>459</v>
      </c>
      <c r="U501" s="714">
        <v>48.9</v>
      </c>
      <c r="V501" s="714">
        <v>10374</v>
      </c>
    </row>
    <row r="502" spans="1:22">
      <c r="A502" s="714" t="s">
        <v>654</v>
      </c>
      <c r="B502" s="714">
        <v>2008</v>
      </c>
      <c r="D502" s="722" t="s">
        <v>653</v>
      </c>
      <c r="E502" s="722" t="s">
        <v>1236</v>
      </c>
      <c r="F502" s="714" t="s">
        <v>705</v>
      </c>
      <c r="G502" s="723" t="s">
        <v>1480</v>
      </c>
      <c r="H502" s="714" t="s">
        <v>1511</v>
      </c>
      <c r="I502" s="714" t="s">
        <v>1484</v>
      </c>
      <c r="J502" s="724">
        <v>25</v>
      </c>
      <c r="K502" s="741">
        <v>11.921191211185763</v>
      </c>
      <c r="L502" s="741">
        <v>1</v>
      </c>
      <c r="M502" s="736">
        <v>100</v>
      </c>
      <c r="N502" s="719">
        <f t="shared" si="21"/>
        <v>11.921191211185763</v>
      </c>
      <c r="O502" s="737">
        <f t="shared" si="22"/>
        <v>0.47684764844743049</v>
      </c>
      <c r="P502" s="738">
        <v>0</v>
      </c>
      <c r="Q502" s="737">
        <f t="shared" si="23"/>
        <v>0.47684764844743049</v>
      </c>
      <c r="R502" s="714" t="s">
        <v>498</v>
      </c>
      <c r="S502" s="721" t="s">
        <v>459</v>
      </c>
      <c r="U502" s="714">
        <v>48.9</v>
      </c>
      <c r="V502" s="714">
        <v>10374</v>
      </c>
    </row>
    <row r="503" spans="1:22">
      <c r="A503" s="714" t="s">
        <v>654</v>
      </c>
      <c r="B503" s="714">
        <v>2008</v>
      </c>
      <c r="D503" s="722" t="s">
        <v>653</v>
      </c>
      <c r="E503" s="722" t="s">
        <v>1236</v>
      </c>
      <c r="F503" s="714" t="s">
        <v>705</v>
      </c>
      <c r="G503" s="723" t="s">
        <v>1480</v>
      </c>
      <c r="H503" s="714" t="s">
        <v>1511</v>
      </c>
      <c r="I503" s="714" t="s">
        <v>1484</v>
      </c>
      <c r="J503" s="724">
        <v>25</v>
      </c>
      <c r="K503" s="741">
        <v>9.6767750136190287</v>
      </c>
      <c r="L503" s="741">
        <v>1</v>
      </c>
      <c r="M503" s="736">
        <v>100</v>
      </c>
      <c r="N503" s="719">
        <f t="shared" si="21"/>
        <v>9.6767750136190287</v>
      </c>
      <c r="O503" s="737">
        <f t="shared" si="22"/>
        <v>0.38707100054476112</v>
      </c>
      <c r="P503" s="738">
        <v>0</v>
      </c>
      <c r="Q503" s="737">
        <f t="shared" si="23"/>
        <v>0.38707100054476112</v>
      </c>
      <c r="R503" s="714" t="s">
        <v>498</v>
      </c>
      <c r="S503" s="721" t="s">
        <v>459</v>
      </c>
      <c r="U503" s="714">
        <v>48.9</v>
      </c>
      <c r="V503" s="714">
        <v>10374</v>
      </c>
    </row>
    <row r="504" spans="1:22">
      <c r="A504" s="721" t="s">
        <v>570</v>
      </c>
      <c r="B504" s="714">
        <v>2008</v>
      </c>
      <c r="D504" s="722" t="s">
        <v>569</v>
      </c>
      <c r="E504" s="722" t="s">
        <v>1512</v>
      </c>
      <c r="F504" s="714" t="s">
        <v>705</v>
      </c>
      <c r="G504" s="723" t="s">
        <v>1480</v>
      </c>
      <c r="H504" s="714" t="s">
        <v>1513</v>
      </c>
      <c r="I504" s="714" t="s">
        <v>1484</v>
      </c>
      <c r="J504" s="724">
        <v>14</v>
      </c>
      <c r="K504" s="741">
        <v>6.1467223533684399</v>
      </c>
      <c r="L504" s="741">
        <v>1</v>
      </c>
      <c r="M504" s="736">
        <v>100</v>
      </c>
      <c r="N504" s="719">
        <f t="shared" si="21"/>
        <v>6.1467223533684399</v>
      </c>
      <c r="O504" s="737">
        <f t="shared" si="22"/>
        <v>0.43905159666917426</v>
      </c>
      <c r="P504" s="738">
        <v>0</v>
      </c>
      <c r="Q504" s="737">
        <f t="shared" si="23"/>
        <v>0.43905159666917426</v>
      </c>
      <c r="R504" s="714" t="s">
        <v>498</v>
      </c>
      <c r="S504" s="721" t="s">
        <v>1514</v>
      </c>
      <c r="U504" s="714">
        <v>48.9</v>
      </c>
      <c r="V504" s="714">
        <v>10374</v>
      </c>
    </row>
    <row r="505" spans="1:22">
      <c r="A505" s="721" t="s">
        <v>570</v>
      </c>
      <c r="B505" s="714">
        <v>2008</v>
      </c>
      <c r="D505" s="722" t="s">
        <v>570</v>
      </c>
      <c r="E505" s="722" t="s">
        <v>1515</v>
      </c>
      <c r="F505" s="714" t="s">
        <v>705</v>
      </c>
      <c r="G505" s="723" t="s">
        <v>1480</v>
      </c>
      <c r="H505" s="714" t="s">
        <v>1513</v>
      </c>
      <c r="I505" s="714" t="s">
        <v>1484</v>
      </c>
      <c r="J505" s="724">
        <v>30</v>
      </c>
      <c r="K505" s="741">
        <v>5.6745959687670231</v>
      </c>
      <c r="L505" s="741">
        <v>1</v>
      </c>
      <c r="M505" s="736">
        <v>100</v>
      </c>
      <c r="N505" s="719">
        <f t="shared" si="21"/>
        <v>5.6745959687670231</v>
      </c>
      <c r="O505" s="737">
        <f t="shared" si="22"/>
        <v>0.18915319895890076</v>
      </c>
      <c r="P505" s="738">
        <v>0</v>
      </c>
      <c r="Q505" s="737">
        <f t="shared" si="23"/>
        <v>0.18915319895890076</v>
      </c>
      <c r="R505" s="714" t="s">
        <v>498</v>
      </c>
      <c r="S505" s="721" t="s">
        <v>1514</v>
      </c>
      <c r="U505" s="714">
        <v>48.9</v>
      </c>
      <c r="V505" s="714">
        <v>10374</v>
      </c>
    </row>
    <row r="506" spans="1:22">
      <c r="A506" s="721" t="s">
        <v>570</v>
      </c>
      <c r="B506" s="714">
        <v>2008</v>
      </c>
      <c r="D506" s="722" t="s">
        <v>569</v>
      </c>
      <c r="E506" s="722" t="s">
        <v>1512</v>
      </c>
      <c r="F506" s="714" t="s">
        <v>705</v>
      </c>
      <c r="G506" s="723" t="s">
        <v>1480</v>
      </c>
      <c r="H506" s="714" t="s">
        <v>1513</v>
      </c>
      <c r="I506" s="714" t="s">
        <v>1484</v>
      </c>
      <c r="J506" s="724">
        <v>14</v>
      </c>
      <c r="K506" s="741">
        <v>6.5825313237697474</v>
      </c>
      <c r="L506" s="741">
        <v>1</v>
      </c>
      <c r="M506" s="736">
        <v>100</v>
      </c>
      <c r="N506" s="719">
        <f t="shared" si="21"/>
        <v>6.5825313237697474</v>
      </c>
      <c r="O506" s="737">
        <f t="shared" si="22"/>
        <v>0.47018080884069624</v>
      </c>
      <c r="P506" s="738">
        <v>0</v>
      </c>
      <c r="Q506" s="737">
        <f t="shared" si="23"/>
        <v>0.47018080884069624</v>
      </c>
      <c r="R506" s="714" t="s">
        <v>498</v>
      </c>
      <c r="S506" s="721" t="s">
        <v>1514</v>
      </c>
      <c r="U506" s="714">
        <v>48.9</v>
      </c>
      <c r="V506" s="714">
        <v>10374</v>
      </c>
    </row>
    <row r="507" spans="1:22">
      <c r="A507" s="721" t="s">
        <v>570</v>
      </c>
      <c r="B507" s="714">
        <v>2008</v>
      </c>
      <c r="D507" s="722" t="s">
        <v>570</v>
      </c>
      <c r="E507" s="722" t="s">
        <v>1487</v>
      </c>
      <c r="F507" s="714" t="s">
        <v>705</v>
      </c>
      <c r="G507" s="723" t="s">
        <v>1480</v>
      </c>
      <c r="H507" s="714" t="s">
        <v>1513</v>
      </c>
      <c r="I507" s="714" t="s">
        <v>1484</v>
      </c>
      <c r="J507" s="724">
        <v>30</v>
      </c>
      <c r="K507" s="741">
        <v>7.6266569820228796</v>
      </c>
      <c r="L507" s="741">
        <v>1</v>
      </c>
      <c r="M507" s="736">
        <v>100</v>
      </c>
      <c r="N507" s="719">
        <f t="shared" si="21"/>
        <v>7.6266569820228796</v>
      </c>
      <c r="O507" s="737">
        <f t="shared" si="22"/>
        <v>0.25422189940076267</v>
      </c>
      <c r="P507" s="738">
        <v>0</v>
      </c>
      <c r="Q507" s="737">
        <f t="shared" si="23"/>
        <v>0.25422189940076267</v>
      </c>
      <c r="R507" s="714" t="s">
        <v>498</v>
      </c>
      <c r="S507" s="721" t="s">
        <v>1514</v>
      </c>
      <c r="U507" s="714">
        <v>48.9</v>
      </c>
      <c r="V507" s="714">
        <v>10374</v>
      </c>
    </row>
    <row r="508" spans="1:22">
      <c r="A508" s="721" t="s">
        <v>570</v>
      </c>
      <c r="B508" s="714">
        <v>2008</v>
      </c>
      <c r="D508" s="722" t="s">
        <v>569</v>
      </c>
      <c r="E508" s="722" t="s">
        <v>1512</v>
      </c>
      <c r="F508" s="714" t="s">
        <v>705</v>
      </c>
      <c r="G508" s="723" t="s">
        <v>1480</v>
      </c>
      <c r="H508" s="714" t="s">
        <v>1513</v>
      </c>
      <c r="I508" s="714" t="s">
        <v>1484</v>
      </c>
      <c r="J508" s="724">
        <v>14</v>
      </c>
      <c r="K508" s="741">
        <v>7.7356092246232064</v>
      </c>
      <c r="L508" s="741">
        <v>1</v>
      </c>
      <c r="M508" s="736">
        <v>100</v>
      </c>
      <c r="N508" s="719">
        <f t="shared" si="21"/>
        <v>7.7356092246232064</v>
      </c>
      <c r="O508" s="737">
        <f t="shared" si="22"/>
        <v>0.55254351604451479</v>
      </c>
      <c r="P508" s="738">
        <v>0</v>
      </c>
      <c r="Q508" s="737">
        <f t="shared" si="23"/>
        <v>0.55254351604451479</v>
      </c>
      <c r="R508" s="714" t="s">
        <v>498</v>
      </c>
      <c r="S508" s="721" t="s">
        <v>1514</v>
      </c>
      <c r="U508" s="714">
        <v>48.9</v>
      </c>
      <c r="V508" s="714">
        <v>10374</v>
      </c>
    </row>
    <row r="509" spans="1:22">
      <c r="A509" s="721" t="s">
        <v>570</v>
      </c>
      <c r="B509" s="714">
        <v>2008</v>
      </c>
      <c r="D509" s="722" t="s">
        <v>570</v>
      </c>
      <c r="E509" s="722" t="s">
        <v>1515</v>
      </c>
      <c r="F509" s="714" t="s">
        <v>705</v>
      </c>
      <c r="G509" s="723" t="s">
        <v>1480</v>
      </c>
      <c r="H509" s="714" t="s">
        <v>1513</v>
      </c>
      <c r="I509" s="714" t="s">
        <v>1484</v>
      </c>
      <c r="J509" s="724">
        <v>30</v>
      </c>
      <c r="K509" s="741">
        <v>6.8095151625204275</v>
      </c>
      <c r="L509" s="741">
        <v>1</v>
      </c>
      <c r="M509" s="736">
        <v>100</v>
      </c>
      <c r="N509" s="719">
        <f t="shared" si="21"/>
        <v>6.8095151625204275</v>
      </c>
      <c r="O509" s="737">
        <f t="shared" si="22"/>
        <v>0.22698383875068093</v>
      </c>
      <c r="P509" s="738">
        <v>0</v>
      </c>
      <c r="Q509" s="737">
        <f t="shared" si="23"/>
        <v>0.22698383875068093</v>
      </c>
      <c r="R509" s="714" t="s">
        <v>498</v>
      </c>
      <c r="S509" s="721" t="s">
        <v>1514</v>
      </c>
      <c r="U509" s="714">
        <v>48.9</v>
      </c>
      <c r="V509" s="714">
        <v>10374</v>
      </c>
    </row>
    <row r="510" spans="1:22">
      <c r="A510" s="721" t="s">
        <v>570</v>
      </c>
      <c r="B510" s="714">
        <v>2008</v>
      </c>
      <c r="D510" s="722" t="s">
        <v>569</v>
      </c>
      <c r="E510" s="722" t="s">
        <v>1512</v>
      </c>
      <c r="F510" s="714" t="s">
        <v>705</v>
      </c>
      <c r="G510" s="723" t="s">
        <v>1480</v>
      </c>
      <c r="H510" s="714" t="s">
        <v>1513</v>
      </c>
      <c r="I510" s="714" t="s">
        <v>1484</v>
      </c>
      <c r="J510" s="724">
        <v>14</v>
      </c>
      <c r="K510" s="741">
        <v>6.1939349918285815</v>
      </c>
      <c r="L510" s="741">
        <v>1</v>
      </c>
      <c r="M510" s="736">
        <v>100</v>
      </c>
      <c r="N510" s="719">
        <f t="shared" si="21"/>
        <v>6.1939349918285815</v>
      </c>
      <c r="O510" s="737">
        <f t="shared" si="22"/>
        <v>0.44242392798775587</v>
      </c>
      <c r="P510" s="738">
        <v>0</v>
      </c>
      <c r="Q510" s="737">
        <f t="shared" si="23"/>
        <v>0.44242392798775587</v>
      </c>
      <c r="R510" s="714" t="s">
        <v>498</v>
      </c>
      <c r="S510" s="721" t="s">
        <v>1514</v>
      </c>
      <c r="U510" s="714">
        <v>48.9</v>
      </c>
      <c r="V510" s="714">
        <v>10374</v>
      </c>
    </row>
    <row r="511" spans="1:22">
      <c r="A511" s="721" t="s">
        <v>570</v>
      </c>
      <c r="B511" s="714">
        <v>2008</v>
      </c>
      <c r="D511" s="722" t="s">
        <v>570</v>
      </c>
      <c r="E511" s="722" t="s">
        <v>732</v>
      </c>
      <c r="F511" s="714" t="s">
        <v>705</v>
      </c>
      <c r="G511" s="723" t="s">
        <v>1480</v>
      </c>
      <c r="H511" s="714" t="s">
        <v>1513</v>
      </c>
      <c r="I511" s="714" t="s">
        <v>402</v>
      </c>
      <c r="J511" s="724">
        <v>30</v>
      </c>
      <c r="K511" s="741">
        <v>3.4937352460504809</v>
      </c>
      <c r="L511" s="741">
        <v>1</v>
      </c>
      <c r="M511" s="736">
        <v>100</v>
      </c>
      <c r="N511" s="719">
        <f t="shared" si="21"/>
        <v>3.4937352460504809</v>
      </c>
      <c r="O511" s="737">
        <f t="shared" si="22"/>
        <v>0.11645784153501602</v>
      </c>
      <c r="P511" s="738">
        <v>0</v>
      </c>
      <c r="Q511" s="737">
        <f t="shared" si="23"/>
        <v>0.11645784153501602</v>
      </c>
      <c r="R511" s="714" t="s">
        <v>498</v>
      </c>
      <c r="S511" s="721" t="s">
        <v>1514</v>
      </c>
      <c r="U511" s="714">
        <v>48.9</v>
      </c>
      <c r="V511" s="714">
        <v>10374</v>
      </c>
    </row>
    <row r="512" spans="1:22">
      <c r="A512" s="721" t="s">
        <v>570</v>
      </c>
      <c r="B512" s="714">
        <v>2008</v>
      </c>
      <c r="D512" s="722" t="s">
        <v>570</v>
      </c>
      <c r="E512" s="722" t="s">
        <v>1487</v>
      </c>
      <c r="F512" s="714" t="s">
        <v>705</v>
      </c>
      <c r="G512" s="723" t="s">
        <v>1480</v>
      </c>
      <c r="H512" s="714" t="s">
        <v>1513</v>
      </c>
      <c r="I512" s="714" t="s">
        <v>1484</v>
      </c>
      <c r="J512" s="724">
        <v>30</v>
      </c>
      <c r="K512" s="741">
        <v>9.266388233157798</v>
      </c>
      <c r="L512" s="741">
        <v>1</v>
      </c>
      <c r="M512" s="736">
        <v>100</v>
      </c>
      <c r="N512" s="719">
        <f t="shared" si="21"/>
        <v>9.266388233157798</v>
      </c>
      <c r="O512" s="737">
        <f t="shared" si="22"/>
        <v>0.30887960777192658</v>
      </c>
      <c r="P512" s="738">
        <v>0</v>
      </c>
      <c r="Q512" s="737">
        <f t="shared" si="23"/>
        <v>0.30887960777192658</v>
      </c>
      <c r="R512" s="714" t="s">
        <v>498</v>
      </c>
      <c r="S512" s="721" t="s">
        <v>1514</v>
      </c>
      <c r="U512" s="714">
        <v>48.9</v>
      </c>
      <c r="V512" s="714">
        <v>10374</v>
      </c>
    </row>
    <row r="513" spans="1:22">
      <c r="A513" s="721" t="s">
        <v>570</v>
      </c>
      <c r="B513" s="714">
        <v>2008</v>
      </c>
      <c r="D513" s="722" t="s">
        <v>569</v>
      </c>
      <c r="E513" s="722" t="s">
        <v>1512</v>
      </c>
      <c r="F513" s="714" t="s">
        <v>705</v>
      </c>
      <c r="G513" s="723" t="s">
        <v>1480</v>
      </c>
      <c r="H513" s="714" t="s">
        <v>1513</v>
      </c>
      <c r="I513" s="714" t="s">
        <v>1484</v>
      </c>
      <c r="J513" s="724">
        <v>14</v>
      </c>
      <c r="K513" s="741">
        <v>6.4826584347194478</v>
      </c>
      <c r="L513" s="741">
        <v>1</v>
      </c>
      <c r="M513" s="736">
        <v>100</v>
      </c>
      <c r="N513" s="719">
        <f t="shared" si="21"/>
        <v>6.4826584347194478</v>
      </c>
      <c r="O513" s="737">
        <f t="shared" si="22"/>
        <v>0.46304703105138911</v>
      </c>
      <c r="P513" s="738">
        <v>0</v>
      </c>
      <c r="Q513" s="737">
        <f t="shared" si="23"/>
        <v>0.46304703105138911</v>
      </c>
      <c r="R513" s="714" t="s">
        <v>498</v>
      </c>
      <c r="S513" s="721" t="s">
        <v>1514</v>
      </c>
      <c r="U513" s="714">
        <v>48.9</v>
      </c>
      <c r="V513" s="714">
        <v>10374</v>
      </c>
    </row>
    <row r="514" spans="1:22">
      <c r="A514" s="721" t="s">
        <v>570</v>
      </c>
      <c r="B514" s="714">
        <v>2008</v>
      </c>
      <c r="D514" s="722" t="s">
        <v>570</v>
      </c>
      <c r="E514" s="728" t="s">
        <v>1516</v>
      </c>
      <c r="F514" s="714" t="s">
        <v>705</v>
      </c>
      <c r="G514" s="723" t="s">
        <v>1480</v>
      </c>
      <c r="H514" s="714" t="s">
        <v>1513</v>
      </c>
      <c r="I514" s="714" t="s">
        <v>1484</v>
      </c>
      <c r="J514" s="724">
        <v>30</v>
      </c>
      <c r="K514" s="741">
        <v>5.447612130016342</v>
      </c>
      <c r="L514" s="741">
        <v>1</v>
      </c>
      <c r="M514" s="736">
        <v>100</v>
      </c>
      <c r="N514" s="719">
        <f t="shared" si="21"/>
        <v>5.447612130016342</v>
      </c>
      <c r="O514" s="737">
        <f t="shared" si="22"/>
        <v>0.18158707100054475</v>
      </c>
      <c r="P514" s="738">
        <v>0</v>
      </c>
      <c r="Q514" s="737">
        <f t="shared" si="23"/>
        <v>0.18158707100054475</v>
      </c>
      <c r="R514" s="714" t="s">
        <v>498</v>
      </c>
      <c r="S514" s="721" t="s">
        <v>1514</v>
      </c>
      <c r="U514" s="714">
        <v>48.9</v>
      </c>
      <c r="V514" s="714">
        <v>10374</v>
      </c>
    </row>
    <row r="515" spans="1:22">
      <c r="A515" s="721" t="s">
        <v>570</v>
      </c>
      <c r="B515" s="714">
        <v>2008</v>
      </c>
      <c r="D515" s="722" t="s">
        <v>569</v>
      </c>
      <c r="E515" s="722" t="s">
        <v>1512</v>
      </c>
      <c r="F515" s="714" t="s">
        <v>705</v>
      </c>
      <c r="G515" s="723" t="s">
        <v>1480</v>
      </c>
      <c r="H515" s="714" t="s">
        <v>1513</v>
      </c>
      <c r="I515" s="714" t="s">
        <v>1484</v>
      </c>
      <c r="J515" s="724">
        <v>14</v>
      </c>
      <c r="K515" s="741">
        <v>6.5825313237697474</v>
      </c>
      <c r="L515" s="741">
        <v>1</v>
      </c>
      <c r="M515" s="736">
        <v>100</v>
      </c>
      <c r="N515" s="719">
        <f t="shared" ref="N515:N578" si="24">+K515/L515</f>
        <v>6.5825313237697474</v>
      </c>
      <c r="O515" s="737">
        <f t="shared" ref="O515:O578" si="25">+N515/J515/M515*100</f>
        <v>0.47018080884069624</v>
      </c>
      <c r="P515" s="738">
        <v>0</v>
      </c>
      <c r="Q515" s="737">
        <f t="shared" si="23"/>
        <v>0.47018080884069624</v>
      </c>
      <c r="R515" s="714" t="s">
        <v>498</v>
      </c>
      <c r="S515" s="721" t="s">
        <v>1514</v>
      </c>
      <c r="U515" s="714">
        <v>48.9</v>
      </c>
      <c r="V515" s="714">
        <v>10374</v>
      </c>
    </row>
    <row r="516" spans="1:22">
      <c r="A516" s="721" t="s">
        <v>570</v>
      </c>
      <c r="B516" s="714">
        <v>2008</v>
      </c>
      <c r="D516" s="722" t="s">
        <v>570</v>
      </c>
      <c r="E516" s="722" t="s">
        <v>732</v>
      </c>
      <c r="F516" s="714" t="s">
        <v>705</v>
      </c>
      <c r="G516" s="723" t="s">
        <v>1480</v>
      </c>
      <c r="H516" s="714" t="s">
        <v>1513</v>
      </c>
      <c r="I516" s="714" t="s">
        <v>402</v>
      </c>
      <c r="J516" s="724">
        <v>30</v>
      </c>
      <c r="K516" s="741">
        <v>3.4683130561104045</v>
      </c>
      <c r="L516" s="741">
        <v>1</v>
      </c>
      <c r="M516" s="736">
        <v>100</v>
      </c>
      <c r="N516" s="719">
        <f t="shared" si="24"/>
        <v>3.4683130561104045</v>
      </c>
      <c r="O516" s="737">
        <f t="shared" si="25"/>
        <v>0.11561043520368014</v>
      </c>
      <c r="P516" s="738">
        <v>0</v>
      </c>
      <c r="Q516" s="737">
        <f t="shared" ref="Q516:Q579" si="26">+O516/(1+P516)</f>
        <v>0.11561043520368014</v>
      </c>
      <c r="R516" s="714" t="s">
        <v>498</v>
      </c>
      <c r="S516" s="721" t="s">
        <v>1514</v>
      </c>
      <c r="U516" s="714">
        <v>48.9</v>
      </c>
      <c r="V516" s="714">
        <v>10374</v>
      </c>
    </row>
    <row r="517" spans="1:22">
      <c r="A517" s="721" t="s">
        <v>570</v>
      </c>
      <c r="B517" s="714">
        <v>2008</v>
      </c>
      <c r="D517" s="722" t="s">
        <v>569</v>
      </c>
      <c r="E517" s="722" t="s">
        <v>1512</v>
      </c>
      <c r="F517" s="714" t="s">
        <v>705</v>
      </c>
      <c r="G517" s="723" t="s">
        <v>1480</v>
      </c>
      <c r="H517" s="714" t="s">
        <v>1513</v>
      </c>
      <c r="I517" s="714" t="s">
        <v>1484</v>
      </c>
      <c r="J517" s="724">
        <v>14</v>
      </c>
      <c r="K517" s="741">
        <v>8.8124205556564359</v>
      </c>
      <c r="L517" s="741">
        <v>1</v>
      </c>
      <c r="M517" s="736">
        <v>100</v>
      </c>
      <c r="N517" s="719">
        <f t="shared" si="24"/>
        <v>8.8124205556564359</v>
      </c>
      <c r="O517" s="737">
        <f t="shared" si="25"/>
        <v>0.6294586111183168</v>
      </c>
      <c r="P517" s="738">
        <v>0</v>
      </c>
      <c r="Q517" s="737">
        <f t="shared" si="26"/>
        <v>0.6294586111183168</v>
      </c>
      <c r="R517" s="714" t="s">
        <v>498</v>
      </c>
      <c r="S517" s="721" t="s">
        <v>1514</v>
      </c>
      <c r="U517" s="714">
        <v>48.9</v>
      </c>
      <c r="V517" s="714">
        <v>10374</v>
      </c>
    </row>
    <row r="518" spans="1:22">
      <c r="A518" s="721" t="s">
        <v>570</v>
      </c>
      <c r="B518" s="714">
        <v>2008</v>
      </c>
      <c r="D518" s="722" t="s">
        <v>570</v>
      </c>
      <c r="E518" s="722" t="s">
        <v>1487</v>
      </c>
      <c r="F518" s="714" t="s">
        <v>705</v>
      </c>
      <c r="G518" s="723" t="s">
        <v>1480</v>
      </c>
      <c r="H518" s="714" t="s">
        <v>1513</v>
      </c>
      <c r="I518" s="714" t="s">
        <v>1484</v>
      </c>
      <c r="J518" s="724">
        <v>30</v>
      </c>
      <c r="K518" s="741">
        <v>8.9885600145269642</v>
      </c>
      <c r="L518" s="741">
        <v>1</v>
      </c>
      <c r="M518" s="736">
        <v>100</v>
      </c>
      <c r="N518" s="719">
        <f t="shared" si="24"/>
        <v>8.9885600145269642</v>
      </c>
      <c r="O518" s="737">
        <f t="shared" si="25"/>
        <v>0.2996186671508988</v>
      </c>
      <c r="P518" s="738">
        <v>0</v>
      </c>
      <c r="Q518" s="737">
        <f t="shared" si="26"/>
        <v>0.2996186671508988</v>
      </c>
      <c r="R518" s="714" t="s">
        <v>498</v>
      </c>
      <c r="S518" s="721" t="s">
        <v>1514</v>
      </c>
      <c r="U518" s="714">
        <v>48.9</v>
      </c>
      <c r="V518" s="714">
        <v>10374</v>
      </c>
    </row>
    <row r="519" spans="1:22">
      <c r="A519" s="721" t="s">
        <v>570</v>
      </c>
      <c r="B519" s="714">
        <v>2008</v>
      </c>
      <c r="D519" s="722" t="s">
        <v>569</v>
      </c>
      <c r="E519" s="722" t="s">
        <v>1512</v>
      </c>
      <c r="F519" s="714" t="s">
        <v>705</v>
      </c>
      <c r="G519" s="723" t="s">
        <v>1480</v>
      </c>
      <c r="H519" s="714" t="s">
        <v>1513</v>
      </c>
      <c r="I519" s="714" t="s">
        <v>1484</v>
      </c>
      <c r="J519" s="724">
        <v>14</v>
      </c>
      <c r="K519" s="741">
        <v>9.4606863991283809</v>
      </c>
      <c r="L519" s="741">
        <v>1</v>
      </c>
      <c r="M519" s="736">
        <v>100</v>
      </c>
      <c r="N519" s="719">
        <f t="shared" si="24"/>
        <v>9.4606863991283809</v>
      </c>
      <c r="O519" s="737">
        <f t="shared" si="25"/>
        <v>0.67576331422345581</v>
      </c>
      <c r="P519" s="738">
        <v>0</v>
      </c>
      <c r="Q519" s="737">
        <f t="shared" si="26"/>
        <v>0.67576331422345581</v>
      </c>
      <c r="R519" s="714" t="s">
        <v>498</v>
      </c>
      <c r="S519" s="721" t="s">
        <v>1514</v>
      </c>
      <c r="U519" s="714">
        <v>48.9</v>
      </c>
      <c r="V519" s="714">
        <v>10374</v>
      </c>
    </row>
    <row r="520" spans="1:22">
      <c r="A520" s="721" t="s">
        <v>570</v>
      </c>
      <c r="B520" s="714">
        <v>2008</v>
      </c>
      <c r="D520" s="722" t="s">
        <v>570</v>
      </c>
      <c r="E520" s="722" t="s">
        <v>1515</v>
      </c>
      <c r="F520" s="714" t="s">
        <v>705</v>
      </c>
      <c r="G520" s="723" t="s">
        <v>1480</v>
      </c>
      <c r="H520" s="714" t="s">
        <v>1513</v>
      </c>
      <c r="I520" s="714" t="s">
        <v>1484</v>
      </c>
      <c r="J520" s="724">
        <v>30</v>
      </c>
      <c r="K520" s="741">
        <v>6.3918648992191747</v>
      </c>
      <c r="L520" s="741">
        <v>1</v>
      </c>
      <c r="M520" s="736">
        <v>100</v>
      </c>
      <c r="N520" s="719">
        <f t="shared" si="24"/>
        <v>6.3918648992191747</v>
      </c>
      <c r="O520" s="737">
        <f t="shared" si="25"/>
        <v>0.21306216330730579</v>
      </c>
      <c r="P520" s="738">
        <v>0</v>
      </c>
      <c r="Q520" s="737">
        <f t="shared" si="26"/>
        <v>0.21306216330730579</v>
      </c>
      <c r="R520" s="714" t="s">
        <v>498</v>
      </c>
      <c r="S520" s="721" t="s">
        <v>1514</v>
      </c>
      <c r="U520" s="714">
        <v>48.9</v>
      </c>
      <c r="V520" s="714">
        <v>10374</v>
      </c>
    </row>
    <row r="521" spans="1:22">
      <c r="A521" s="721" t="s">
        <v>570</v>
      </c>
      <c r="B521" s="714">
        <v>2008</v>
      </c>
      <c r="D521" s="722" t="s">
        <v>569</v>
      </c>
      <c r="E521" s="722" t="s">
        <v>1512</v>
      </c>
      <c r="F521" s="714" t="s">
        <v>705</v>
      </c>
      <c r="G521" s="723" t="s">
        <v>1480</v>
      </c>
      <c r="H521" s="714" t="s">
        <v>1513</v>
      </c>
      <c r="I521" s="714" t="s">
        <v>1484</v>
      </c>
      <c r="J521" s="724">
        <v>14</v>
      </c>
      <c r="K521" s="741">
        <v>8.1532594879244584</v>
      </c>
      <c r="L521" s="741">
        <v>1</v>
      </c>
      <c r="M521" s="736">
        <v>100</v>
      </c>
      <c r="N521" s="719">
        <f t="shared" si="24"/>
        <v>8.1532594879244584</v>
      </c>
      <c r="O521" s="737">
        <f t="shared" si="25"/>
        <v>0.58237567770888987</v>
      </c>
      <c r="P521" s="738">
        <v>0</v>
      </c>
      <c r="Q521" s="737">
        <f t="shared" si="26"/>
        <v>0.58237567770888987</v>
      </c>
      <c r="R521" s="714" t="s">
        <v>498</v>
      </c>
      <c r="S521" s="721" t="s">
        <v>1514</v>
      </c>
      <c r="U521" s="714">
        <v>48.9</v>
      </c>
      <c r="V521" s="714">
        <v>10374</v>
      </c>
    </row>
    <row r="522" spans="1:22">
      <c r="A522" s="721" t="s">
        <v>570</v>
      </c>
      <c r="B522" s="714">
        <v>2008</v>
      </c>
      <c r="D522" s="722" t="s">
        <v>570</v>
      </c>
      <c r="E522" s="722" t="s">
        <v>1487</v>
      </c>
      <c r="F522" s="714" t="s">
        <v>705</v>
      </c>
      <c r="G522" s="723" t="s">
        <v>1480</v>
      </c>
      <c r="H522" s="714" t="s">
        <v>1513</v>
      </c>
      <c r="I522" s="714" t="s">
        <v>1484</v>
      </c>
      <c r="J522" s="724">
        <v>30</v>
      </c>
      <c r="K522" s="741">
        <v>6.5280552024695835</v>
      </c>
      <c r="L522" s="741">
        <v>1</v>
      </c>
      <c r="M522" s="736">
        <v>100</v>
      </c>
      <c r="N522" s="719">
        <f t="shared" si="24"/>
        <v>6.5280552024695835</v>
      </c>
      <c r="O522" s="737">
        <f t="shared" si="25"/>
        <v>0.21760184008231945</v>
      </c>
      <c r="P522" s="738">
        <v>0</v>
      </c>
      <c r="Q522" s="737">
        <f t="shared" si="26"/>
        <v>0.21760184008231945</v>
      </c>
      <c r="R522" s="714" t="s">
        <v>498</v>
      </c>
      <c r="S522" s="721" t="s">
        <v>1514</v>
      </c>
      <c r="U522" s="714">
        <v>48.9</v>
      </c>
      <c r="V522" s="714">
        <v>10374</v>
      </c>
    </row>
    <row r="523" spans="1:22">
      <c r="A523" s="721" t="s">
        <v>570</v>
      </c>
      <c r="B523" s="714">
        <v>2008</v>
      </c>
      <c r="D523" s="722" t="s">
        <v>569</v>
      </c>
      <c r="E523" s="722" t="s">
        <v>1512</v>
      </c>
      <c r="F523" s="714" t="s">
        <v>705</v>
      </c>
      <c r="G523" s="723" t="s">
        <v>1480</v>
      </c>
      <c r="H523" s="714" t="s">
        <v>1513</v>
      </c>
      <c r="I523" s="714" t="s">
        <v>1484</v>
      </c>
      <c r="J523" s="724">
        <v>14</v>
      </c>
      <c r="K523" s="741">
        <v>8.0715453059742135</v>
      </c>
      <c r="L523" s="741">
        <v>1</v>
      </c>
      <c r="M523" s="736">
        <v>100</v>
      </c>
      <c r="N523" s="719">
        <f t="shared" si="24"/>
        <v>8.0715453059742135</v>
      </c>
      <c r="O523" s="737">
        <f t="shared" si="25"/>
        <v>0.57653895042672954</v>
      </c>
      <c r="P523" s="738">
        <v>0</v>
      </c>
      <c r="Q523" s="737">
        <f t="shared" si="26"/>
        <v>0.57653895042672954</v>
      </c>
      <c r="R523" s="714" t="s">
        <v>498</v>
      </c>
      <c r="S523" s="721" t="s">
        <v>1514</v>
      </c>
      <c r="U523" s="714">
        <v>48.9</v>
      </c>
      <c r="V523" s="714">
        <v>10374</v>
      </c>
    </row>
    <row r="524" spans="1:22">
      <c r="A524" s="721" t="s">
        <v>570</v>
      </c>
      <c r="B524" s="714">
        <v>2008</v>
      </c>
      <c r="D524" s="722" t="s">
        <v>570</v>
      </c>
      <c r="E524" s="722" t="s">
        <v>1515</v>
      </c>
      <c r="F524" s="714" t="s">
        <v>705</v>
      </c>
      <c r="G524" s="723" t="s">
        <v>1480</v>
      </c>
      <c r="H524" s="714" t="s">
        <v>1513</v>
      </c>
      <c r="I524" s="714" t="s">
        <v>1484</v>
      </c>
      <c r="J524" s="724">
        <v>30</v>
      </c>
      <c r="K524" s="741">
        <v>6.2647539495187941</v>
      </c>
      <c r="L524" s="741">
        <v>1</v>
      </c>
      <c r="M524" s="736">
        <v>100</v>
      </c>
      <c r="N524" s="719">
        <f t="shared" si="24"/>
        <v>6.2647539495187941</v>
      </c>
      <c r="O524" s="737">
        <f t="shared" si="25"/>
        <v>0.20882513165062644</v>
      </c>
      <c r="P524" s="738">
        <v>0</v>
      </c>
      <c r="Q524" s="737">
        <f t="shared" si="26"/>
        <v>0.20882513165062644</v>
      </c>
      <c r="R524" s="714" t="s">
        <v>498</v>
      </c>
      <c r="S524" s="721" t="s">
        <v>1514</v>
      </c>
      <c r="U524" s="714">
        <v>48.9</v>
      </c>
      <c r="V524" s="714">
        <v>10374</v>
      </c>
    </row>
    <row r="525" spans="1:22">
      <c r="A525" s="721" t="s">
        <v>570</v>
      </c>
      <c r="B525" s="714">
        <v>2008</v>
      </c>
      <c r="D525" s="722" t="s">
        <v>569</v>
      </c>
      <c r="E525" s="722" t="s">
        <v>1512</v>
      </c>
      <c r="F525" s="714" t="s">
        <v>705</v>
      </c>
      <c r="G525" s="723" t="s">
        <v>1480</v>
      </c>
      <c r="H525" s="714" t="s">
        <v>1513</v>
      </c>
      <c r="I525" s="714" t="s">
        <v>1484</v>
      </c>
      <c r="J525" s="724">
        <v>14</v>
      </c>
      <c r="K525" s="741">
        <v>9.4606863991283809</v>
      </c>
      <c r="L525" s="741">
        <v>1</v>
      </c>
      <c r="M525" s="736">
        <v>100</v>
      </c>
      <c r="N525" s="719">
        <f t="shared" si="24"/>
        <v>9.4606863991283809</v>
      </c>
      <c r="O525" s="737">
        <f t="shared" si="25"/>
        <v>0.67576331422345581</v>
      </c>
      <c r="P525" s="738">
        <v>0</v>
      </c>
      <c r="Q525" s="737">
        <f t="shared" si="26"/>
        <v>0.67576331422345581</v>
      </c>
      <c r="R525" s="714" t="s">
        <v>498</v>
      </c>
      <c r="S525" s="721" t="s">
        <v>1514</v>
      </c>
      <c r="U525" s="714">
        <v>48.9</v>
      </c>
      <c r="V525" s="714">
        <v>10374</v>
      </c>
    </row>
    <row r="526" spans="1:22">
      <c r="A526" s="721" t="s">
        <v>570</v>
      </c>
      <c r="B526" s="714">
        <v>2008</v>
      </c>
      <c r="D526" s="722" t="s">
        <v>570</v>
      </c>
      <c r="E526" s="722" t="s">
        <v>1487</v>
      </c>
      <c r="F526" s="714" t="s">
        <v>705</v>
      </c>
      <c r="G526" s="723" t="s">
        <v>1480</v>
      </c>
      <c r="H526" s="714" t="s">
        <v>1513</v>
      </c>
      <c r="I526" s="714" t="s">
        <v>1484</v>
      </c>
      <c r="J526" s="724">
        <v>30</v>
      </c>
      <c r="K526" s="741">
        <v>9.2609406210277818</v>
      </c>
      <c r="L526" s="741">
        <v>1</v>
      </c>
      <c r="M526" s="736">
        <v>100</v>
      </c>
      <c r="N526" s="719">
        <f t="shared" si="24"/>
        <v>9.2609406210277818</v>
      </c>
      <c r="O526" s="737">
        <f t="shared" si="25"/>
        <v>0.30869802070092606</v>
      </c>
      <c r="P526" s="738">
        <v>0</v>
      </c>
      <c r="Q526" s="737">
        <f t="shared" si="26"/>
        <v>0.30869802070092606</v>
      </c>
      <c r="R526" s="714" t="s">
        <v>498</v>
      </c>
      <c r="S526" s="721" t="s">
        <v>1514</v>
      </c>
      <c r="U526" s="714">
        <v>48.9</v>
      </c>
      <c r="V526" s="714">
        <v>10374</v>
      </c>
    </row>
    <row r="527" spans="1:22">
      <c r="A527" s="721" t="s">
        <v>570</v>
      </c>
      <c r="B527" s="714">
        <v>2008</v>
      </c>
      <c r="D527" s="722" t="s">
        <v>569</v>
      </c>
      <c r="E527" s="722" t="s">
        <v>1512</v>
      </c>
      <c r="F527" s="714" t="s">
        <v>705</v>
      </c>
      <c r="G527" s="723" t="s">
        <v>1480</v>
      </c>
      <c r="H527" s="714" t="s">
        <v>1513</v>
      </c>
      <c r="I527" s="714" t="s">
        <v>1484</v>
      </c>
      <c r="J527" s="724">
        <v>14</v>
      </c>
      <c r="K527" s="741">
        <v>8.8142364263664419</v>
      </c>
      <c r="L527" s="741">
        <v>1</v>
      </c>
      <c r="M527" s="736">
        <v>100</v>
      </c>
      <c r="N527" s="719">
        <f t="shared" si="24"/>
        <v>8.8142364263664419</v>
      </c>
      <c r="O527" s="737">
        <f t="shared" si="25"/>
        <v>0.62958831616903155</v>
      </c>
      <c r="P527" s="738">
        <v>0</v>
      </c>
      <c r="Q527" s="737">
        <f t="shared" si="26"/>
        <v>0.62958831616903155</v>
      </c>
      <c r="R527" s="714" t="s">
        <v>498</v>
      </c>
      <c r="S527" s="721" t="s">
        <v>1514</v>
      </c>
      <c r="U527" s="714">
        <v>48.9</v>
      </c>
      <c r="V527" s="714">
        <v>10374</v>
      </c>
    </row>
    <row r="528" spans="1:22">
      <c r="A528" s="721" t="s">
        <v>570</v>
      </c>
      <c r="B528" s="714">
        <v>2008</v>
      </c>
      <c r="D528" s="722" t="s">
        <v>570</v>
      </c>
      <c r="E528" s="722" t="s">
        <v>1487</v>
      </c>
      <c r="F528" s="714" t="s">
        <v>705</v>
      </c>
      <c r="G528" s="723" t="s">
        <v>1480</v>
      </c>
      <c r="H528" s="714" t="s">
        <v>1513</v>
      </c>
      <c r="I528" s="714" t="s">
        <v>1484</v>
      </c>
      <c r="J528" s="724">
        <v>30</v>
      </c>
      <c r="K528" s="741">
        <v>11.712366079535137</v>
      </c>
      <c r="L528" s="741">
        <v>1</v>
      </c>
      <c r="M528" s="736">
        <v>100</v>
      </c>
      <c r="N528" s="719">
        <f t="shared" si="24"/>
        <v>11.712366079535137</v>
      </c>
      <c r="O528" s="737">
        <f t="shared" si="25"/>
        <v>0.39041220265117121</v>
      </c>
      <c r="P528" s="738">
        <v>0</v>
      </c>
      <c r="Q528" s="737">
        <f t="shared" si="26"/>
        <v>0.39041220265117121</v>
      </c>
      <c r="R528" s="714" t="s">
        <v>498</v>
      </c>
      <c r="S528" s="721" t="s">
        <v>1514</v>
      </c>
      <c r="U528" s="714">
        <v>48.9</v>
      </c>
      <c r="V528" s="714">
        <v>10374</v>
      </c>
    </row>
    <row r="529" spans="1:22">
      <c r="A529" s="721" t="s">
        <v>570</v>
      </c>
      <c r="B529" s="714">
        <v>2008</v>
      </c>
      <c r="D529" s="722" t="s">
        <v>569</v>
      </c>
      <c r="E529" s="722" t="s">
        <v>1512</v>
      </c>
      <c r="F529" s="714" t="s">
        <v>705</v>
      </c>
      <c r="G529" s="723" t="s">
        <v>1480</v>
      </c>
      <c r="H529" s="714" t="s">
        <v>1513</v>
      </c>
      <c r="I529" s="714" t="s">
        <v>1484</v>
      </c>
      <c r="J529" s="724">
        <v>14</v>
      </c>
      <c r="K529" s="741">
        <v>8.1532594879244584</v>
      </c>
      <c r="L529" s="741">
        <v>1</v>
      </c>
      <c r="M529" s="736">
        <v>100</v>
      </c>
      <c r="N529" s="719">
        <f t="shared" si="24"/>
        <v>8.1532594879244584</v>
      </c>
      <c r="O529" s="737">
        <f t="shared" si="25"/>
        <v>0.58237567770888987</v>
      </c>
      <c r="P529" s="738">
        <v>0</v>
      </c>
      <c r="Q529" s="737">
        <f t="shared" si="26"/>
        <v>0.58237567770888987</v>
      </c>
      <c r="R529" s="714" t="s">
        <v>498</v>
      </c>
      <c r="S529" s="721" t="s">
        <v>1514</v>
      </c>
      <c r="U529" s="714">
        <v>48.9</v>
      </c>
      <c r="V529" s="714">
        <v>10374</v>
      </c>
    </row>
    <row r="530" spans="1:22">
      <c r="A530" s="721" t="s">
        <v>570</v>
      </c>
      <c r="B530" s="714">
        <v>2008</v>
      </c>
      <c r="D530" s="722" t="s">
        <v>570</v>
      </c>
      <c r="E530" s="722" t="s">
        <v>1515</v>
      </c>
      <c r="F530" s="714" t="s">
        <v>705</v>
      </c>
      <c r="G530" s="723" t="s">
        <v>1480</v>
      </c>
      <c r="H530" s="714" t="s">
        <v>1513</v>
      </c>
      <c r="I530" s="714" t="s">
        <v>1484</v>
      </c>
      <c r="J530" s="724">
        <v>30</v>
      </c>
      <c r="K530" s="741">
        <v>6.5280552024695835</v>
      </c>
      <c r="L530" s="741">
        <v>1</v>
      </c>
      <c r="M530" s="736">
        <v>100</v>
      </c>
      <c r="N530" s="719">
        <f t="shared" si="24"/>
        <v>6.5280552024695835</v>
      </c>
      <c r="O530" s="737">
        <f t="shared" si="25"/>
        <v>0.21760184008231945</v>
      </c>
      <c r="P530" s="738">
        <v>0</v>
      </c>
      <c r="Q530" s="737">
        <f t="shared" si="26"/>
        <v>0.21760184008231945</v>
      </c>
      <c r="R530" s="714" t="s">
        <v>498</v>
      </c>
      <c r="S530" s="721" t="s">
        <v>1514</v>
      </c>
      <c r="U530" s="714">
        <v>48.9</v>
      </c>
      <c r="V530" s="714">
        <v>10374</v>
      </c>
    </row>
    <row r="531" spans="1:22">
      <c r="A531" s="721" t="s">
        <v>570</v>
      </c>
      <c r="B531" s="714">
        <v>2008</v>
      </c>
      <c r="D531" s="722" t="s">
        <v>570</v>
      </c>
      <c r="E531" s="722" t="s">
        <v>1487</v>
      </c>
      <c r="F531" s="714" t="s">
        <v>705</v>
      </c>
      <c r="G531" s="723" t="s">
        <v>1480</v>
      </c>
      <c r="H531" s="714" t="s">
        <v>1513</v>
      </c>
      <c r="I531" s="714" t="s">
        <v>1484</v>
      </c>
      <c r="J531" s="724">
        <v>30</v>
      </c>
      <c r="K531" s="741">
        <v>8.1260214272743774</v>
      </c>
      <c r="L531" s="741">
        <v>1</v>
      </c>
      <c r="M531" s="736">
        <v>100</v>
      </c>
      <c r="N531" s="719">
        <f t="shared" si="24"/>
        <v>8.1260214272743774</v>
      </c>
      <c r="O531" s="737">
        <f t="shared" si="25"/>
        <v>0.27086738090914592</v>
      </c>
      <c r="P531" s="738">
        <v>0</v>
      </c>
      <c r="Q531" s="737">
        <f t="shared" si="26"/>
        <v>0.27086738090914592</v>
      </c>
      <c r="R531" s="714" t="s">
        <v>498</v>
      </c>
      <c r="S531" s="721" t="s">
        <v>1514</v>
      </c>
      <c r="U531" s="714">
        <v>48.9</v>
      </c>
      <c r="V531" s="714">
        <v>10374</v>
      </c>
    </row>
    <row r="532" spans="1:22">
      <c r="A532" s="721" t="s">
        <v>570</v>
      </c>
      <c r="B532" s="714">
        <v>2008</v>
      </c>
      <c r="D532" s="722" t="s">
        <v>569</v>
      </c>
      <c r="E532" s="722" t="s">
        <v>1512</v>
      </c>
      <c r="F532" s="714" t="s">
        <v>705</v>
      </c>
      <c r="G532" s="723" t="s">
        <v>1480</v>
      </c>
      <c r="H532" s="714" t="s">
        <v>1513</v>
      </c>
      <c r="I532" s="714" t="s">
        <v>1484</v>
      </c>
      <c r="J532" s="724">
        <v>14</v>
      </c>
      <c r="K532" s="741">
        <v>8.8124205556564359</v>
      </c>
      <c r="L532" s="741">
        <v>1</v>
      </c>
      <c r="M532" s="736">
        <v>100</v>
      </c>
      <c r="N532" s="719">
        <f t="shared" si="24"/>
        <v>8.8124205556564359</v>
      </c>
      <c r="O532" s="737">
        <f t="shared" si="25"/>
        <v>0.6294586111183168</v>
      </c>
      <c r="P532" s="738">
        <v>0</v>
      </c>
      <c r="Q532" s="737">
        <f t="shared" si="26"/>
        <v>0.6294586111183168</v>
      </c>
      <c r="R532" s="714" t="s">
        <v>498</v>
      </c>
      <c r="S532" s="721" t="s">
        <v>1514</v>
      </c>
      <c r="U532" s="714">
        <v>48.9</v>
      </c>
      <c r="V532" s="714">
        <v>10374</v>
      </c>
    </row>
    <row r="533" spans="1:22">
      <c r="A533" s="721" t="s">
        <v>570</v>
      </c>
      <c r="B533" s="714">
        <v>2008</v>
      </c>
      <c r="D533" s="722" t="s">
        <v>570</v>
      </c>
      <c r="E533" s="722" t="s">
        <v>1487</v>
      </c>
      <c r="F533" s="714" t="s">
        <v>705</v>
      </c>
      <c r="G533" s="723" t="s">
        <v>1480</v>
      </c>
      <c r="H533" s="714" t="s">
        <v>1513</v>
      </c>
      <c r="I533" s="714" t="s">
        <v>1484</v>
      </c>
      <c r="J533" s="724">
        <v>30</v>
      </c>
      <c r="K533" s="741">
        <v>9.0321409115670956</v>
      </c>
      <c r="L533" s="741">
        <v>1</v>
      </c>
      <c r="M533" s="736">
        <v>100</v>
      </c>
      <c r="N533" s="719">
        <f t="shared" si="24"/>
        <v>9.0321409115670956</v>
      </c>
      <c r="O533" s="737">
        <f t="shared" si="25"/>
        <v>0.3010713637189032</v>
      </c>
      <c r="P533" s="738">
        <v>0</v>
      </c>
      <c r="Q533" s="737">
        <f t="shared" si="26"/>
        <v>0.3010713637189032</v>
      </c>
      <c r="R533" s="714" t="s">
        <v>498</v>
      </c>
      <c r="S533" s="721" t="s">
        <v>1514</v>
      </c>
      <c r="U533" s="714">
        <v>48.9</v>
      </c>
      <c r="V533" s="714">
        <v>10374</v>
      </c>
    </row>
    <row r="534" spans="1:22">
      <c r="A534" s="721" t="s">
        <v>570</v>
      </c>
      <c r="B534" s="714">
        <v>2008</v>
      </c>
      <c r="D534" s="722" t="s">
        <v>569</v>
      </c>
      <c r="E534" s="722" t="s">
        <v>1512</v>
      </c>
      <c r="F534" s="714" t="s">
        <v>705</v>
      </c>
      <c r="G534" s="723" t="s">
        <v>1480</v>
      </c>
      <c r="H534" s="714" t="s">
        <v>1513</v>
      </c>
      <c r="I534" s="714" t="s">
        <v>1484</v>
      </c>
      <c r="J534" s="724">
        <v>14</v>
      </c>
      <c r="K534" s="741">
        <v>6.8894134737606674</v>
      </c>
      <c r="L534" s="741">
        <v>1</v>
      </c>
      <c r="M534" s="736">
        <v>100</v>
      </c>
      <c r="N534" s="719">
        <f t="shared" si="24"/>
        <v>6.8894134737606674</v>
      </c>
      <c r="O534" s="737">
        <f t="shared" si="25"/>
        <v>0.49210096241147622</v>
      </c>
      <c r="P534" s="738">
        <v>0</v>
      </c>
      <c r="Q534" s="737">
        <f t="shared" si="26"/>
        <v>0.49210096241147622</v>
      </c>
      <c r="R534" s="714" t="s">
        <v>498</v>
      </c>
      <c r="S534" s="721" t="s">
        <v>1514</v>
      </c>
      <c r="U534" s="714">
        <v>48.9</v>
      </c>
      <c r="V534" s="714">
        <v>10374</v>
      </c>
    </row>
    <row r="535" spans="1:22">
      <c r="A535" s="721" t="s">
        <v>570</v>
      </c>
      <c r="B535" s="714">
        <v>2008</v>
      </c>
      <c r="D535" s="722" t="s">
        <v>570</v>
      </c>
      <c r="E535" s="722" t="s">
        <v>1487</v>
      </c>
      <c r="F535" s="714" t="s">
        <v>705</v>
      </c>
      <c r="G535" s="723" t="s">
        <v>1480</v>
      </c>
      <c r="H535" s="714" t="s">
        <v>1513</v>
      </c>
      <c r="I535" s="714" t="s">
        <v>1484</v>
      </c>
      <c r="J535" s="724">
        <v>30</v>
      </c>
      <c r="K535" s="741">
        <v>6.9529689486108586</v>
      </c>
      <c r="L535" s="741">
        <v>1</v>
      </c>
      <c r="M535" s="736">
        <v>100</v>
      </c>
      <c r="N535" s="719">
        <f t="shared" si="24"/>
        <v>6.9529689486108586</v>
      </c>
      <c r="O535" s="737">
        <f t="shared" si="25"/>
        <v>0.23176563162036196</v>
      </c>
      <c r="P535" s="738">
        <v>0</v>
      </c>
      <c r="Q535" s="737">
        <f t="shared" si="26"/>
        <v>0.23176563162036196</v>
      </c>
      <c r="R535" s="714" t="s">
        <v>498</v>
      </c>
      <c r="S535" s="721" t="s">
        <v>1514</v>
      </c>
      <c r="U535" s="714">
        <v>48.9</v>
      </c>
      <c r="V535" s="714">
        <v>10374</v>
      </c>
    </row>
    <row r="536" spans="1:22">
      <c r="A536" s="721" t="s">
        <v>570</v>
      </c>
      <c r="B536" s="714">
        <v>2008</v>
      </c>
      <c r="D536" s="722" t="s">
        <v>569</v>
      </c>
      <c r="E536" s="722" t="s">
        <v>1512</v>
      </c>
      <c r="F536" s="714" t="s">
        <v>705</v>
      </c>
      <c r="G536" s="723" t="s">
        <v>1480</v>
      </c>
      <c r="H536" s="714" t="s">
        <v>1513</v>
      </c>
      <c r="I536" s="714" t="s">
        <v>1484</v>
      </c>
      <c r="J536" s="724">
        <v>14</v>
      </c>
      <c r="K536" s="741">
        <v>6.6097693844198284</v>
      </c>
      <c r="L536" s="741">
        <v>1</v>
      </c>
      <c r="M536" s="736">
        <v>100</v>
      </c>
      <c r="N536" s="719">
        <f t="shared" si="24"/>
        <v>6.6097693844198284</v>
      </c>
      <c r="O536" s="737">
        <f t="shared" si="25"/>
        <v>0.47212638460141632</v>
      </c>
      <c r="P536" s="738">
        <v>0</v>
      </c>
      <c r="Q536" s="737">
        <f t="shared" si="26"/>
        <v>0.47212638460141632</v>
      </c>
      <c r="R536" s="714" t="s">
        <v>498</v>
      </c>
      <c r="S536" s="721" t="s">
        <v>1514</v>
      </c>
      <c r="U536" s="714">
        <v>48.9</v>
      </c>
      <c r="V536" s="714">
        <v>10374</v>
      </c>
    </row>
    <row r="537" spans="1:22">
      <c r="A537" s="721" t="s">
        <v>570</v>
      </c>
      <c r="B537" s="714">
        <v>2008</v>
      </c>
      <c r="D537" s="722" t="s">
        <v>570</v>
      </c>
      <c r="E537" s="722" t="s">
        <v>1499</v>
      </c>
      <c r="F537" s="714" t="s">
        <v>705</v>
      </c>
      <c r="G537" s="723" t="s">
        <v>1480</v>
      </c>
      <c r="H537" s="714" t="s">
        <v>1513</v>
      </c>
      <c r="I537" s="714" t="s">
        <v>1484</v>
      </c>
      <c r="J537" s="724">
        <v>100</v>
      </c>
      <c r="K537" s="741">
        <v>18.158707100054475</v>
      </c>
      <c r="L537" s="741">
        <v>1</v>
      </c>
      <c r="M537" s="736">
        <v>100</v>
      </c>
      <c r="N537" s="719">
        <f t="shared" si="24"/>
        <v>18.158707100054475</v>
      </c>
      <c r="O537" s="737">
        <f t="shared" si="25"/>
        <v>0.18158707100054475</v>
      </c>
      <c r="P537" s="738">
        <v>0</v>
      </c>
      <c r="Q537" s="737">
        <f t="shared" si="26"/>
        <v>0.18158707100054475</v>
      </c>
      <c r="R537" s="714" t="s">
        <v>498</v>
      </c>
      <c r="S537" s="721" t="s">
        <v>1514</v>
      </c>
      <c r="U537" s="714">
        <v>48.9</v>
      </c>
      <c r="V537" s="714">
        <v>10374</v>
      </c>
    </row>
    <row r="538" spans="1:22">
      <c r="A538" s="721" t="s">
        <v>570</v>
      </c>
      <c r="B538" s="714">
        <v>2008</v>
      </c>
      <c r="D538" s="722" t="s">
        <v>569</v>
      </c>
      <c r="E538" s="722" t="s">
        <v>1512</v>
      </c>
      <c r="F538" s="714" t="s">
        <v>705</v>
      </c>
      <c r="G538" s="723" t="s">
        <v>1480</v>
      </c>
      <c r="H538" s="714" t="s">
        <v>1513</v>
      </c>
      <c r="I538" s="714" t="s">
        <v>1484</v>
      </c>
      <c r="J538" s="724">
        <v>14</v>
      </c>
      <c r="K538" s="741">
        <v>5.9832939894679491</v>
      </c>
      <c r="L538" s="741">
        <v>1</v>
      </c>
      <c r="M538" s="736">
        <v>100</v>
      </c>
      <c r="N538" s="719">
        <f t="shared" si="24"/>
        <v>5.9832939894679491</v>
      </c>
      <c r="O538" s="737">
        <f t="shared" si="25"/>
        <v>0.42737814210485353</v>
      </c>
      <c r="P538" s="738">
        <v>0</v>
      </c>
      <c r="Q538" s="737">
        <f t="shared" si="26"/>
        <v>0.42737814210485353</v>
      </c>
      <c r="R538" s="714" t="s">
        <v>498</v>
      </c>
      <c r="S538" s="721" t="s">
        <v>1514</v>
      </c>
      <c r="U538" s="714">
        <v>48.9</v>
      </c>
      <c r="V538" s="714">
        <v>10374</v>
      </c>
    </row>
    <row r="539" spans="1:22">
      <c r="A539" s="721" t="s">
        <v>570</v>
      </c>
      <c r="B539" s="714">
        <v>2008</v>
      </c>
      <c r="D539" s="722" t="s">
        <v>1517</v>
      </c>
      <c r="E539" s="722" t="s">
        <v>1499</v>
      </c>
      <c r="F539" s="714" t="s">
        <v>705</v>
      </c>
      <c r="G539" s="723" t="s">
        <v>1480</v>
      </c>
      <c r="H539" s="714" t="s">
        <v>1513</v>
      </c>
      <c r="I539" s="714" t="s">
        <v>1484</v>
      </c>
      <c r="J539" s="724">
        <v>150</v>
      </c>
      <c r="K539" s="741">
        <v>23.579081169420736</v>
      </c>
      <c r="L539" s="741">
        <v>1</v>
      </c>
      <c r="M539" s="736">
        <v>100</v>
      </c>
      <c r="N539" s="719">
        <f t="shared" si="24"/>
        <v>23.579081169420736</v>
      </c>
      <c r="O539" s="737">
        <f t="shared" si="25"/>
        <v>0.15719387446280492</v>
      </c>
      <c r="P539" s="738">
        <v>0</v>
      </c>
      <c r="Q539" s="737">
        <f t="shared" si="26"/>
        <v>0.15719387446280492</v>
      </c>
      <c r="R539" s="714" t="s">
        <v>498</v>
      </c>
      <c r="S539" s="721" t="s">
        <v>1514</v>
      </c>
      <c r="U539" s="714">
        <v>48.9</v>
      </c>
      <c r="V539" s="714">
        <v>10374</v>
      </c>
    </row>
    <row r="540" spans="1:22">
      <c r="A540" s="721" t="s">
        <v>570</v>
      </c>
      <c r="B540" s="714">
        <v>2008</v>
      </c>
      <c r="D540" s="722" t="s">
        <v>569</v>
      </c>
      <c r="E540" s="722" t="s">
        <v>1512</v>
      </c>
      <c r="F540" s="714" t="s">
        <v>705</v>
      </c>
      <c r="G540" s="723" t="s">
        <v>1480</v>
      </c>
      <c r="H540" s="714" t="s">
        <v>1513</v>
      </c>
      <c r="I540" s="714" t="s">
        <v>1484</v>
      </c>
      <c r="J540" s="724">
        <v>14</v>
      </c>
      <c r="K540" s="741">
        <v>6.8894134737606674</v>
      </c>
      <c r="L540" s="741">
        <v>1</v>
      </c>
      <c r="M540" s="736">
        <v>100</v>
      </c>
      <c r="N540" s="719">
        <f t="shared" si="24"/>
        <v>6.8894134737606674</v>
      </c>
      <c r="O540" s="737">
        <f t="shared" si="25"/>
        <v>0.49210096241147622</v>
      </c>
      <c r="P540" s="738">
        <v>0</v>
      </c>
      <c r="Q540" s="737">
        <f t="shared" si="26"/>
        <v>0.49210096241147622</v>
      </c>
      <c r="R540" s="714" t="s">
        <v>498</v>
      </c>
      <c r="S540" s="721" t="s">
        <v>1514</v>
      </c>
      <c r="U540" s="714">
        <v>48.9</v>
      </c>
      <c r="V540" s="714">
        <v>10374</v>
      </c>
    </row>
    <row r="541" spans="1:22">
      <c r="A541" s="721" t="s">
        <v>570</v>
      </c>
      <c r="B541" s="714">
        <v>2008</v>
      </c>
      <c r="D541" s="722" t="s">
        <v>1517</v>
      </c>
      <c r="E541" s="722" t="s">
        <v>1487</v>
      </c>
      <c r="F541" s="714" t="s">
        <v>705</v>
      </c>
      <c r="G541" s="723" t="s">
        <v>1480</v>
      </c>
      <c r="H541" s="714" t="s">
        <v>1513</v>
      </c>
      <c r="I541" s="714" t="s">
        <v>1484</v>
      </c>
      <c r="J541" s="724">
        <v>30</v>
      </c>
      <c r="K541" s="741">
        <v>6.9529689486108586</v>
      </c>
      <c r="L541" s="741">
        <v>1</v>
      </c>
      <c r="M541" s="736">
        <v>100</v>
      </c>
      <c r="N541" s="719">
        <f t="shared" si="24"/>
        <v>6.9529689486108586</v>
      </c>
      <c r="O541" s="737">
        <f t="shared" si="25"/>
        <v>0.23176563162036196</v>
      </c>
      <c r="P541" s="738">
        <v>0</v>
      </c>
      <c r="Q541" s="737">
        <f t="shared" si="26"/>
        <v>0.23176563162036196</v>
      </c>
      <c r="R541" s="714" t="s">
        <v>498</v>
      </c>
      <c r="S541" s="721" t="s">
        <v>1514</v>
      </c>
      <c r="U541" s="714">
        <v>48.9</v>
      </c>
      <c r="V541" s="714">
        <v>10374</v>
      </c>
    </row>
    <row r="542" spans="1:22">
      <c r="A542" s="721" t="s">
        <v>570</v>
      </c>
      <c r="B542" s="714">
        <v>2008</v>
      </c>
      <c r="D542" s="722" t="s">
        <v>569</v>
      </c>
      <c r="E542" s="722" t="s">
        <v>1512</v>
      </c>
      <c r="F542" s="714" t="s">
        <v>705</v>
      </c>
      <c r="G542" s="723" t="s">
        <v>1480</v>
      </c>
      <c r="H542" s="714" t="s">
        <v>1513</v>
      </c>
      <c r="I542" s="714" t="s">
        <v>1484</v>
      </c>
      <c r="J542" s="724">
        <v>14</v>
      </c>
      <c r="K542" s="741">
        <v>7.7719266388233148</v>
      </c>
      <c r="L542" s="741">
        <v>1</v>
      </c>
      <c r="M542" s="736">
        <v>100</v>
      </c>
      <c r="N542" s="719">
        <f t="shared" si="24"/>
        <v>7.7719266388233148</v>
      </c>
      <c r="O542" s="737">
        <f t="shared" si="25"/>
        <v>0.55513761705880815</v>
      </c>
      <c r="P542" s="738">
        <v>0</v>
      </c>
      <c r="Q542" s="737">
        <f t="shared" si="26"/>
        <v>0.55513761705880815</v>
      </c>
      <c r="R542" s="714" t="s">
        <v>498</v>
      </c>
      <c r="S542" s="721" t="s">
        <v>1514</v>
      </c>
      <c r="U542" s="714">
        <v>48.9</v>
      </c>
      <c r="V542" s="714">
        <v>10374</v>
      </c>
    </row>
    <row r="543" spans="1:22">
      <c r="A543" s="721" t="s">
        <v>570</v>
      </c>
      <c r="B543" s="714">
        <v>2008</v>
      </c>
      <c r="D543" s="722" t="s">
        <v>1517</v>
      </c>
      <c r="E543" s="722" t="s">
        <v>1515</v>
      </c>
      <c r="F543" s="714" t="s">
        <v>705</v>
      </c>
      <c r="G543" s="723" t="s">
        <v>1480</v>
      </c>
      <c r="H543" s="714" t="s">
        <v>1513</v>
      </c>
      <c r="I543" s="714" t="s">
        <v>1484</v>
      </c>
      <c r="J543" s="724">
        <v>30</v>
      </c>
      <c r="K543" s="741">
        <v>6.037770110768113</v>
      </c>
      <c r="L543" s="741">
        <v>1</v>
      </c>
      <c r="M543" s="736">
        <v>100</v>
      </c>
      <c r="N543" s="719">
        <f t="shared" si="24"/>
        <v>6.037770110768113</v>
      </c>
      <c r="O543" s="737">
        <f t="shared" si="25"/>
        <v>0.20125900369227043</v>
      </c>
      <c r="P543" s="738">
        <v>0</v>
      </c>
      <c r="Q543" s="737">
        <f t="shared" si="26"/>
        <v>0.20125900369227043</v>
      </c>
      <c r="R543" s="714" t="s">
        <v>498</v>
      </c>
      <c r="S543" s="721" t="s">
        <v>1514</v>
      </c>
      <c r="U543" s="714">
        <v>48.9</v>
      </c>
      <c r="V543" s="714">
        <v>10374</v>
      </c>
    </row>
    <row r="544" spans="1:22">
      <c r="A544" s="721" t="s">
        <v>570</v>
      </c>
      <c r="B544" s="714">
        <v>2008</v>
      </c>
      <c r="D544" s="722" t="s">
        <v>569</v>
      </c>
      <c r="E544" s="722" t="s">
        <v>1512</v>
      </c>
      <c r="F544" s="714" t="s">
        <v>705</v>
      </c>
      <c r="G544" s="723" t="s">
        <v>1480</v>
      </c>
      <c r="H544" s="714" t="s">
        <v>1513</v>
      </c>
      <c r="I544" s="714" t="s">
        <v>1484</v>
      </c>
      <c r="J544" s="724">
        <v>14</v>
      </c>
      <c r="K544" s="741">
        <v>7.1363718903214082</v>
      </c>
      <c r="L544" s="741">
        <v>1</v>
      </c>
      <c r="M544" s="736">
        <v>100</v>
      </c>
      <c r="N544" s="719">
        <f t="shared" si="24"/>
        <v>7.1363718903214082</v>
      </c>
      <c r="O544" s="737">
        <f t="shared" si="25"/>
        <v>0.50974084930867203</v>
      </c>
      <c r="P544" s="738">
        <v>0</v>
      </c>
      <c r="Q544" s="737">
        <f t="shared" si="26"/>
        <v>0.50974084930867203</v>
      </c>
      <c r="R544" s="714" t="s">
        <v>498</v>
      </c>
      <c r="S544" s="721" t="s">
        <v>1514</v>
      </c>
      <c r="U544" s="714">
        <v>48.9</v>
      </c>
      <c r="V544" s="714">
        <v>10374</v>
      </c>
    </row>
    <row r="545" spans="1:22">
      <c r="A545" s="721" t="s">
        <v>570</v>
      </c>
      <c r="B545" s="714">
        <v>2008</v>
      </c>
      <c r="D545" s="722" t="s">
        <v>570</v>
      </c>
      <c r="E545" s="722" t="s">
        <v>1515</v>
      </c>
      <c r="F545" s="714" t="s">
        <v>705</v>
      </c>
      <c r="G545" s="723" t="s">
        <v>1480</v>
      </c>
      <c r="H545" s="714" t="s">
        <v>1513</v>
      </c>
      <c r="I545" s="714" t="s">
        <v>1484</v>
      </c>
      <c r="J545" s="724">
        <v>30</v>
      </c>
      <c r="K545" s="741">
        <v>5.9923733430179764</v>
      </c>
      <c r="L545" s="741">
        <v>1</v>
      </c>
      <c r="M545" s="736">
        <v>100</v>
      </c>
      <c r="N545" s="719">
        <f t="shared" si="24"/>
        <v>5.9923733430179764</v>
      </c>
      <c r="O545" s="737">
        <f t="shared" si="25"/>
        <v>0.19974577810059918</v>
      </c>
      <c r="P545" s="738">
        <v>0</v>
      </c>
      <c r="Q545" s="737">
        <f t="shared" si="26"/>
        <v>0.19974577810059918</v>
      </c>
      <c r="R545" s="714" t="s">
        <v>498</v>
      </c>
      <c r="S545" s="721" t="s">
        <v>1514</v>
      </c>
      <c r="U545" s="714">
        <v>48.9</v>
      </c>
      <c r="V545" s="714">
        <v>10374</v>
      </c>
    </row>
    <row r="546" spans="1:22">
      <c r="A546" s="721" t="s">
        <v>570</v>
      </c>
      <c r="B546" s="714">
        <v>2008</v>
      </c>
      <c r="D546" s="722" t="s">
        <v>569</v>
      </c>
      <c r="E546" s="722" t="s">
        <v>1512</v>
      </c>
      <c r="F546" s="714" t="s">
        <v>705</v>
      </c>
      <c r="G546" s="723" t="s">
        <v>1480</v>
      </c>
      <c r="H546" s="714" t="s">
        <v>1513</v>
      </c>
      <c r="I546" s="714" t="s">
        <v>1484</v>
      </c>
      <c r="J546" s="724">
        <v>14</v>
      </c>
      <c r="K546" s="741">
        <v>6.6642455057199923</v>
      </c>
      <c r="L546" s="741">
        <v>1</v>
      </c>
      <c r="M546" s="736">
        <v>100</v>
      </c>
      <c r="N546" s="719">
        <f t="shared" si="24"/>
        <v>6.6642455057199923</v>
      </c>
      <c r="O546" s="737">
        <f t="shared" si="25"/>
        <v>0.47601753612285652</v>
      </c>
      <c r="P546" s="738">
        <v>0</v>
      </c>
      <c r="Q546" s="737">
        <f t="shared" si="26"/>
        <v>0.47601753612285652</v>
      </c>
      <c r="R546" s="714" t="s">
        <v>498</v>
      </c>
      <c r="S546" s="721" t="s">
        <v>1514</v>
      </c>
      <c r="U546" s="714">
        <v>48.9</v>
      </c>
      <c r="V546" s="714">
        <v>10374</v>
      </c>
    </row>
    <row r="547" spans="1:22">
      <c r="A547" s="721" t="s">
        <v>570</v>
      </c>
      <c r="B547" s="714">
        <v>2008</v>
      </c>
      <c r="D547" s="722" t="s">
        <v>570</v>
      </c>
      <c r="E547" s="722" t="s">
        <v>1515</v>
      </c>
      <c r="F547" s="714" t="s">
        <v>705</v>
      </c>
      <c r="G547" s="723" t="s">
        <v>1480</v>
      </c>
      <c r="H547" s="714" t="s">
        <v>1513</v>
      </c>
      <c r="I547" s="714" t="s">
        <v>1484</v>
      </c>
      <c r="J547" s="724">
        <v>30</v>
      </c>
      <c r="K547" s="741">
        <v>8.652623933175958</v>
      </c>
      <c r="L547" s="741">
        <v>1</v>
      </c>
      <c r="M547" s="736">
        <v>100</v>
      </c>
      <c r="N547" s="719">
        <f t="shared" si="24"/>
        <v>8.652623933175958</v>
      </c>
      <c r="O547" s="737">
        <f t="shared" si="25"/>
        <v>0.28842079777253193</v>
      </c>
      <c r="P547" s="738">
        <v>0</v>
      </c>
      <c r="Q547" s="737">
        <f t="shared" si="26"/>
        <v>0.28842079777253193</v>
      </c>
      <c r="R547" s="714" t="s">
        <v>498</v>
      </c>
      <c r="S547" s="721" t="s">
        <v>1514</v>
      </c>
      <c r="U547" s="714">
        <v>48.9</v>
      </c>
      <c r="V547" s="714">
        <v>10374</v>
      </c>
    </row>
    <row r="548" spans="1:22">
      <c r="A548" s="721" t="s">
        <v>570</v>
      </c>
      <c r="B548" s="714">
        <v>2008</v>
      </c>
      <c r="D548" s="722" t="s">
        <v>569</v>
      </c>
      <c r="E548" s="722" t="s">
        <v>1512</v>
      </c>
      <c r="F548" s="714" t="s">
        <v>705</v>
      </c>
      <c r="G548" s="723" t="s">
        <v>1480</v>
      </c>
      <c r="H548" s="714" t="s">
        <v>1513</v>
      </c>
      <c r="I548" s="714" t="s">
        <v>1484</v>
      </c>
      <c r="J548" s="724">
        <v>14</v>
      </c>
      <c r="K548" s="741">
        <v>7.4632286181223888</v>
      </c>
      <c r="L548" s="741">
        <v>1</v>
      </c>
      <c r="M548" s="736">
        <v>100</v>
      </c>
      <c r="N548" s="719">
        <f t="shared" si="24"/>
        <v>7.4632286181223888</v>
      </c>
      <c r="O548" s="737">
        <f t="shared" si="25"/>
        <v>0.53308775843731349</v>
      </c>
      <c r="P548" s="738">
        <v>0</v>
      </c>
      <c r="Q548" s="737">
        <f t="shared" si="26"/>
        <v>0.53308775843731349</v>
      </c>
      <c r="R548" s="714" t="s">
        <v>498</v>
      </c>
      <c r="S548" s="721" t="s">
        <v>1514</v>
      </c>
      <c r="U548" s="714">
        <v>48.9</v>
      </c>
      <c r="V548" s="714">
        <v>10374</v>
      </c>
    </row>
    <row r="549" spans="1:22">
      <c r="A549" s="721" t="s">
        <v>570</v>
      </c>
      <c r="B549" s="714">
        <v>2008</v>
      </c>
      <c r="D549" s="722" t="s">
        <v>570</v>
      </c>
      <c r="E549" s="722" t="s">
        <v>1515</v>
      </c>
      <c r="F549" s="714" t="s">
        <v>705</v>
      </c>
      <c r="G549" s="723" t="s">
        <v>1480</v>
      </c>
      <c r="H549" s="714" t="s">
        <v>1513</v>
      </c>
      <c r="I549" s="714" t="s">
        <v>1484</v>
      </c>
      <c r="J549" s="724">
        <v>30</v>
      </c>
      <c r="K549" s="741">
        <v>6.5371345560196108</v>
      </c>
      <c r="L549" s="741">
        <v>1</v>
      </c>
      <c r="M549" s="736">
        <v>100</v>
      </c>
      <c r="N549" s="719">
        <f t="shared" si="24"/>
        <v>6.5371345560196108</v>
      </c>
      <c r="O549" s="737">
        <f t="shared" si="25"/>
        <v>0.21790448520065372</v>
      </c>
      <c r="P549" s="738">
        <v>0</v>
      </c>
      <c r="Q549" s="737">
        <f t="shared" si="26"/>
        <v>0.21790448520065372</v>
      </c>
      <c r="R549" s="714" t="s">
        <v>498</v>
      </c>
      <c r="S549" s="721" t="s">
        <v>1514</v>
      </c>
      <c r="U549" s="714">
        <v>48.9</v>
      </c>
      <c r="V549" s="714">
        <v>10374</v>
      </c>
    </row>
    <row r="550" spans="1:22">
      <c r="A550" s="721" t="s">
        <v>570</v>
      </c>
      <c r="B550" s="714">
        <v>2008</v>
      </c>
      <c r="D550" s="722" t="s">
        <v>569</v>
      </c>
      <c r="E550" s="722" t="s">
        <v>1512</v>
      </c>
      <c r="F550" s="714" t="s">
        <v>705</v>
      </c>
      <c r="G550" s="723" t="s">
        <v>1480</v>
      </c>
      <c r="H550" s="714" t="s">
        <v>1513</v>
      </c>
      <c r="I550" s="714" t="s">
        <v>1484</v>
      </c>
      <c r="J550" s="724">
        <v>14</v>
      </c>
      <c r="K550" s="741">
        <v>7.6175776284728522</v>
      </c>
      <c r="L550" s="741">
        <v>1</v>
      </c>
      <c r="M550" s="736">
        <v>100</v>
      </c>
      <c r="N550" s="719">
        <f t="shared" si="24"/>
        <v>7.6175776284728522</v>
      </c>
      <c r="O550" s="737">
        <f t="shared" si="25"/>
        <v>0.54411268774806087</v>
      </c>
      <c r="P550" s="738">
        <v>0</v>
      </c>
      <c r="Q550" s="737">
        <f t="shared" si="26"/>
        <v>0.54411268774806087</v>
      </c>
      <c r="R550" s="714" t="s">
        <v>498</v>
      </c>
      <c r="S550" s="721" t="s">
        <v>1514</v>
      </c>
      <c r="U550" s="714">
        <v>48.9</v>
      </c>
      <c r="V550" s="714">
        <v>10374</v>
      </c>
    </row>
    <row r="551" spans="1:22">
      <c r="A551" s="721" t="s">
        <v>570</v>
      </c>
      <c r="B551" s="714">
        <v>2008</v>
      </c>
      <c r="D551" s="722" t="s">
        <v>569</v>
      </c>
      <c r="E551" s="722" t="s">
        <v>1512</v>
      </c>
      <c r="F551" s="714" t="s">
        <v>705</v>
      </c>
      <c r="G551" s="723" t="s">
        <v>1480</v>
      </c>
      <c r="H551" s="714" t="s">
        <v>1513</v>
      </c>
      <c r="I551" s="714" t="s">
        <v>1484</v>
      </c>
      <c r="J551" s="724">
        <v>14</v>
      </c>
      <c r="K551" s="741">
        <v>7.6448156891229342</v>
      </c>
      <c r="L551" s="741">
        <v>1</v>
      </c>
      <c r="M551" s="736">
        <v>100</v>
      </c>
      <c r="N551" s="719">
        <f t="shared" si="24"/>
        <v>7.6448156891229342</v>
      </c>
      <c r="O551" s="737">
        <f t="shared" si="25"/>
        <v>0.54605826350878106</v>
      </c>
      <c r="P551" s="738">
        <v>0</v>
      </c>
      <c r="Q551" s="737">
        <f t="shared" si="26"/>
        <v>0.54605826350878106</v>
      </c>
      <c r="R551" s="714" t="s">
        <v>498</v>
      </c>
      <c r="S551" s="721" t="s">
        <v>1514</v>
      </c>
      <c r="U551" s="714">
        <v>48.9</v>
      </c>
      <c r="V551" s="714">
        <v>10374</v>
      </c>
    </row>
    <row r="552" spans="1:22">
      <c r="A552" s="721" t="s">
        <v>570</v>
      </c>
      <c r="B552" s="714">
        <v>2008</v>
      </c>
      <c r="D552" s="722" t="s">
        <v>569</v>
      </c>
      <c r="E552" s="722" t="s">
        <v>1512</v>
      </c>
      <c r="F552" s="714" t="s">
        <v>705</v>
      </c>
      <c r="G552" s="723" t="s">
        <v>1480</v>
      </c>
      <c r="H552" s="714" t="s">
        <v>1513</v>
      </c>
      <c r="I552" s="714" t="s">
        <v>1484</v>
      </c>
      <c r="J552" s="724">
        <v>14</v>
      </c>
      <c r="K552" s="741">
        <v>6.5734519702197201</v>
      </c>
      <c r="L552" s="741">
        <v>1</v>
      </c>
      <c r="M552" s="736">
        <v>100</v>
      </c>
      <c r="N552" s="719">
        <f t="shared" si="24"/>
        <v>6.5734519702197201</v>
      </c>
      <c r="O552" s="737">
        <f t="shared" si="25"/>
        <v>0.46953228358712285</v>
      </c>
      <c r="P552" s="738">
        <v>0</v>
      </c>
      <c r="Q552" s="737">
        <f t="shared" si="26"/>
        <v>0.46953228358712285</v>
      </c>
      <c r="R552" s="714" t="s">
        <v>498</v>
      </c>
      <c r="S552" s="721" t="s">
        <v>1514</v>
      </c>
      <c r="U552" s="714">
        <v>48.9</v>
      </c>
      <c r="V552" s="714">
        <v>10374</v>
      </c>
    </row>
    <row r="553" spans="1:22">
      <c r="A553" s="721" t="s">
        <v>570</v>
      </c>
      <c r="B553" s="714">
        <v>2008</v>
      </c>
      <c r="D553" s="722" t="s">
        <v>570</v>
      </c>
      <c r="E553" s="722" t="s">
        <v>1499</v>
      </c>
      <c r="F553" s="714" t="s">
        <v>705</v>
      </c>
      <c r="G553" s="723" t="s">
        <v>1480</v>
      </c>
      <c r="H553" s="714" t="s">
        <v>1513</v>
      </c>
      <c r="I553" s="714" t="s">
        <v>1484</v>
      </c>
      <c r="J553" s="724">
        <v>20</v>
      </c>
      <c r="K553" s="741">
        <v>3.9949155620119843</v>
      </c>
      <c r="L553" s="741">
        <v>1</v>
      </c>
      <c r="M553" s="736">
        <v>100</v>
      </c>
      <c r="N553" s="719">
        <f t="shared" si="24"/>
        <v>3.9949155620119843</v>
      </c>
      <c r="O553" s="737">
        <f t="shared" si="25"/>
        <v>0.19974577810059918</v>
      </c>
      <c r="P553" s="738">
        <v>0</v>
      </c>
      <c r="Q553" s="737">
        <f t="shared" si="26"/>
        <v>0.19974577810059918</v>
      </c>
      <c r="R553" s="714" t="s">
        <v>498</v>
      </c>
      <c r="S553" s="721" t="s">
        <v>1514</v>
      </c>
      <c r="U553" s="714">
        <v>48.9</v>
      </c>
      <c r="V553" s="714">
        <v>10374</v>
      </c>
    </row>
    <row r="554" spans="1:22">
      <c r="A554" s="721" t="s">
        <v>570</v>
      </c>
      <c r="B554" s="714">
        <v>2008</v>
      </c>
      <c r="D554" s="722" t="s">
        <v>569</v>
      </c>
      <c r="E554" s="722" t="s">
        <v>1512</v>
      </c>
      <c r="F554" s="714" t="s">
        <v>705</v>
      </c>
      <c r="G554" s="723" t="s">
        <v>1480</v>
      </c>
      <c r="H554" s="714" t="s">
        <v>1513</v>
      </c>
      <c r="I554" s="714" t="s">
        <v>1484</v>
      </c>
      <c r="J554" s="724">
        <v>14</v>
      </c>
      <c r="K554" s="741">
        <v>7.1672416923915012</v>
      </c>
      <c r="L554" s="741">
        <v>1</v>
      </c>
      <c r="M554" s="736">
        <v>100</v>
      </c>
      <c r="N554" s="719">
        <f t="shared" si="24"/>
        <v>7.1672416923915012</v>
      </c>
      <c r="O554" s="737">
        <f t="shared" si="25"/>
        <v>0.51194583517082148</v>
      </c>
      <c r="P554" s="738">
        <v>0</v>
      </c>
      <c r="Q554" s="737">
        <f t="shared" si="26"/>
        <v>0.51194583517082148</v>
      </c>
      <c r="R554" s="714" t="s">
        <v>498</v>
      </c>
      <c r="S554" s="721" t="s">
        <v>1514</v>
      </c>
      <c r="U554" s="714">
        <v>48.9</v>
      </c>
      <c r="V554" s="714">
        <v>10374</v>
      </c>
    </row>
    <row r="555" spans="1:22">
      <c r="A555" s="721" t="s">
        <v>570</v>
      </c>
      <c r="B555" s="714">
        <v>2008</v>
      </c>
      <c r="D555" s="722" t="s">
        <v>570</v>
      </c>
      <c r="E555" s="722" t="s">
        <v>1487</v>
      </c>
      <c r="F555" s="714" t="s">
        <v>705</v>
      </c>
      <c r="G555" s="723" t="s">
        <v>1480</v>
      </c>
      <c r="H555" s="714" t="s">
        <v>1513</v>
      </c>
      <c r="I555" s="714" t="s">
        <v>1484</v>
      </c>
      <c r="J555" s="724">
        <v>30</v>
      </c>
      <c r="K555" s="741">
        <v>5.8634465226075898</v>
      </c>
      <c r="L555" s="741">
        <v>1</v>
      </c>
      <c r="M555" s="736">
        <v>100</v>
      </c>
      <c r="N555" s="719">
        <f t="shared" si="24"/>
        <v>5.8634465226075898</v>
      </c>
      <c r="O555" s="737">
        <f t="shared" si="25"/>
        <v>0.19544821742025301</v>
      </c>
      <c r="P555" s="738">
        <v>0</v>
      </c>
      <c r="Q555" s="737">
        <f t="shared" si="26"/>
        <v>0.19544821742025301</v>
      </c>
      <c r="R555" s="714" t="s">
        <v>498</v>
      </c>
      <c r="S555" s="721" t="s">
        <v>1514</v>
      </c>
      <c r="U555" s="714">
        <v>48.9</v>
      </c>
      <c r="V555" s="714">
        <v>10374</v>
      </c>
    </row>
    <row r="556" spans="1:22">
      <c r="A556" s="721" t="s">
        <v>570</v>
      </c>
      <c r="B556" s="714">
        <v>2008</v>
      </c>
      <c r="D556" s="722" t="s">
        <v>569</v>
      </c>
      <c r="E556" s="722" t="s">
        <v>1512</v>
      </c>
      <c r="F556" s="714" t="s">
        <v>705</v>
      </c>
      <c r="G556" s="723" t="s">
        <v>1480</v>
      </c>
      <c r="H556" s="714" t="s">
        <v>1513</v>
      </c>
      <c r="I556" s="714" t="s">
        <v>1484</v>
      </c>
      <c r="J556" s="724">
        <v>14</v>
      </c>
      <c r="K556" s="741">
        <v>9.4606863991283809</v>
      </c>
      <c r="L556" s="741">
        <v>1</v>
      </c>
      <c r="M556" s="736">
        <v>100</v>
      </c>
      <c r="N556" s="719">
        <f t="shared" si="24"/>
        <v>9.4606863991283809</v>
      </c>
      <c r="O556" s="737">
        <f t="shared" si="25"/>
        <v>0.67576331422345581</v>
      </c>
      <c r="P556" s="738">
        <v>0</v>
      </c>
      <c r="Q556" s="737">
        <f t="shared" si="26"/>
        <v>0.67576331422345581</v>
      </c>
      <c r="R556" s="714" t="s">
        <v>498</v>
      </c>
      <c r="S556" s="721" t="s">
        <v>1514</v>
      </c>
      <c r="U556" s="714">
        <v>48.9</v>
      </c>
      <c r="V556" s="714">
        <v>10374</v>
      </c>
    </row>
    <row r="557" spans="1:22">
      <c r="A557" s="721" t="s">
        <v>570</v>
      </c>
      <c r="B557" s="714">
        <v>2008</v>
      </c>
      <c r="D557" s="722" t="s">
        <v>570</v>
      </c>
      <c r="E557" s="722" t="s">
        <v>1515</v>
      </c>
      <c r="F557" s="714" t="s">
        <v>705</v>
      </c>
      <c r="G557" s="723" t="s">
        <v>1480</v>
      </c>
      <c r="H557" s="714" t="s">
        <v>1513</v>
      </c>
      <c r="I557" s="714" t="s">
        <v>1484</v>
      </c>
      <c r="J557" s="724">
        <v>30</v>
      </c>
      <c r="K557" s="741">
        <v>6.3954966406391858</v>
      </c>
      <c r="L557" s="741">
        <v>1</v>
      </c>
      <c r="M557" s="736">
        <v>100</v>
      </c>
      <c r="N557" s="719">
        <f t="shared" si="24"/>
        <v>6.3954966406391858</v>
      </c>
      <c r="O557" s="737">
        <f t="shared" si="25"/>
        <v>0.21318322135463952</v>
      </c>
      <c r="P557" s="738">
        <v>0</v>
      </c>
      <c r="Q557" s="737">
        <f t="shared" si="26"/>
        <v>0.21318322135463952</v>
      </c>
      <c r="R557" s="714" t="s">
        <v>498</v>
      </c>
      <c r="S557" s="721" t="s">
        <v>1514</v>
      </c>
      <c r="U557" s="714">
        <v>48.9</v>
      </c>
      <c r="V557" s="714">
        <v>10374</v>
      </c>
    </row>
    <row r="558" spans="1:22">
      <c r="A558" s="721" t="s">
        <v>570</v>
      </c>
      <c r="B558" s="714">
        <v>2008</v>
      </c>
      <c r="D558" s="722" t="s">
        <v>569</v>
      </c>
      <c r="E558" s="722" t="s">
        <v>1512</v>
      </c>
      <c r="F558" s="714" t="s">
        <v>705</v>
      </c>
      <c r="G558" s="723" t="s">
        <v>1480</v>
      </c>
      <c r="H558" s="714" t="s">
        <v>1513</v>
      </c>
      <c r="I558" s="714" t="s">
        <v>1484</v>
      </c>
      <c r="J558" s="724">
        <v>14</v>
      </c>
      <c r="K558" s="741">
        <v>9.4606863991283809</v>
      </c>
      <c r="L558" s="741">
        <v>1</v>
      </c>
      <c r="M558" s="736">
        <v>100</v>
      </c>
      <c r="N558" s="719">
        <f t="shared" si="24"/>
        <v>9.4606863991283809</v>
      </c>
      <c r="O558" s="737">
        <f t="shared" si="25"/>
        <v>0.67576331422345581</v>
      </c>
      <c r="P558" s="738">
        <v>0</v>
      </c>
      <c r="Q558" s="737">
        <f t="shared" si="26"/>
        <v>0.67576331422345581</v>
      </c>
      <c r="R558" s="714" t="s">
        <v>498</v>
      </c>
      <c r="S558" s="721" t="s">
        <v>1514</v>
      </c>
      <c r="U558" s="714">
        <v>48.9</v>
      </c>
      <c r="V558" s="714">
        <v>10374</v>
      </c>
    </row>
    <row r="559" spans="1:22">
      <c r="A559" s="721" t="s">
        <v>570</v>
      </c>
      <c r="B559" s="714">
        <v>2008</v>
      </c>
      <c r="D559" s="722" t="s">
        <v>570</v>
      </c>
      <c r="E559" s="722" t="s">
        <v>1487</v>
      </c>
      <c r="F559" s="714" t="s">
        <v>705</v>
      </c>
      <c r="G559" s="723" t="s">
        <v>1480</v>
      </c>
      <c r="H559" s="714" t="s">
        <v>1513</v>
      </c>
      <c r="I559" s="714" t="s">
        <v>1484</v>
      </c>
      <c r="J559" s="724">
        <v>30</v>
      </c>
      <c r="K559" s="741">
        <v>9.266388233157798</v>
      </c>
      <c r="L559" s="741">
        <v>1</v>
      </c>
      <c r="M559" s="736">
        <v>100</v>
      </c>
      <c r="N559" s="719">
        <f t="shared" si="24"/>
        <v>9.266388233157798</v>
      </c>
      <c r="O559" s="737">
        <f t="shared" si="25"/>
        <v>0.30887960777192658</v>
      </c>
      <c r="P559" s="738">
        <v>0</v>
      </c>
      <c r="Q559" s="737">
        <f t="shared" si="26"/>
        <v>0.30887960777192658</v>
      </c>
      <c r="R559" s="714" t="s">
        <v>498</v>
      </c>
      <c r="S559" s="721" t="s">
        <v>1514</v>
      </c>
      <c r="U559" s="714">
        <v>48.9</v>
      </c>
      <c r="V559" s="714">
        <v>10374</v>
      </c>
    </row>
    <row r="560" spans="1:22">
      <c r="A560" s="721" t="s">
        <v>570</v>
      </c>
      <c r="B560" s="714">
        <v>2008</v>
      </c>
      <c r="D560" s="722" t="s">
        <v>570</v>
      </c>
      <c r="E560" s="722" t="s">
        <v>1515</v>
      </c>
      <c r="F560" s="714" t="s">
        <v>705</v>
      </c>
      <c r="G560" s="723" t="s">
        <v>1480</v>
      </c>
      <c r="H560" s="714" t="s">
        <v>1513</v>
      </c>
      <c r="I560" s="714" t="s">
        <v>1484</v>
      </c>
      <c r="J560" s="724">
        <v>30</v>
      </c>
      <c r="K560" s="741">
        <v>5.5928817868167782</v>
      </c>
      <c r="L560" s="741">
        <v>1</v>
      </c>
      <c r="M560" s="736">
        <v>100</v>
      </c>
      <c r="N560" s="719">
        <f t="shared" si="24"/>
        <v>5.5928817868167782</v>
      </c>
      <c r="O560" s="737">
        <f t="shared" si="25"/>
        <v>0.1864293928938926</v>
      </c>
      <c r="P560" s="738">
        <v>0</v>
      </c>
      <c r="Q560" s="737">
        <f t="shared" si="26"/>
        <v>0.1864293928938926</v>
      </c>
      <c r="R560" s="714" t="s">
        <v>498</v>
      </c>
      <c r="S560" s="721" t="s">
        <v>1514</v>
      </c>
      <c r="U560" s="714">
        <v>48.9</v>
      </c>
      <c r="V560" s="714">
        <v>10374</v>
      </c>
    </row>
    <row r="561" spans="1:22">
      <c r="A561" s="721" t="s">
        <v>570</v>
      </c>
      <c r="B561" s="714">
        <v>2008</v>
      </c>
      <c r="D561" s="722" t="s">
        <v>569</v>
      </c>
      <c r="E561" s="722" t="s">
        <v>1512</v>
      </c>
      <c r="F561" s="714" t="s">
        <v>705</v>
      </c>
      <c r="G561" s="723" t="s">
        <v>1480</v>
      </c>
      <c r="H561" s="714" t="s">
        <v>1513</v>
      </c>
      <c r="I561" s="714" t="s">
        <v>1484</v>
      </c>
      <c r="J561" s="724">
        <v>14</v>
      </c>
      <c r="K561" s="741">
        <v>6.2284365353186848</v>
      </c>
      <c r="L561" s="741">
        <v>1</v>
      </c>
      <c r="M561" s="736">
        <v>100</v>
      </c>
      <c r="N561" s="719">
        <f t="shared" si="24"/>
        <v>6.2284365353186848</v>
      </c>
      <c r="O561" s="737">
        <f t="shared" si="25"/>
        <v>0.44488832395133465</v>
      </c>
      <c r="P561" s="738">
        <v>0</v>
      </c>
      <c r="Q561" s="737">
        <f t="shared" si="26"/>
        <v>0.44488832395133465</v>
      </c>
      <c r="R561" s="714" t="s">
        <v>498</v>
      </c>
      <c r="S561" s="721" t="s">
        <v>1514</v>
      </c>
      <c r="U561" s="714">
        <v>48.9</v>
      </c>
      <c r="V561" s="714">
        <v>10374</v>
      </c>
    </row>
    <row r="562" spans="1:22">
      <c r="A562" s="721" t="s">
        <v>570</v>
      </c>
      <c r="B562" s="714">
        <v>2008</v>
      </c>
      <c r="D562" s="722" t="s">
        <v>570</v>
      </c>
      <c r="E562" s="722" t="s">
        <v>1515</v>
      </c>
      <c r="F562" s="714" t="s">
        <v>705</v>
      </c>
      <c r="G562" s="723" t="s">
        <v>1480</v>
      </c>
      <c r="H562" s="714" t="s">
        <v>1513</v>
      </c>
      <c r="I562" s="714" t="s">
        <v>1484</v>
      </c>
      <c r="J562" s="724">
        <v>30</v>
      </c>
      <c r="K562" s="741">
        <v>9.0793535500272373</v>
      </c>
      <c r="L562" s="741">
        <v>1</v>
      </c>
      <c r="M562" s="736">
        <v>100</v>
      </c>
      <c r="N562" s="719">
        <f t="shared" si="24"/>
        <v>9.0793535500272373</v>
      </c>
      <c r="O562" s="737">
        <f t="shared" si="25"/>
        <v>0.30264511833424124</v>
      </c>
      <c r="P562" s="738">
        <v>0</v>
      </c>
      <c r="Q562" s="737">
        <f t="shared" si="26"/>
        <v>0.30264511833424124</v>
      </c>
      <c r="R562" s="714" t="s">
        <v>498</v>
      </c>
      <c r="S562" s="721" t="s">
        <v>1514</v>
      </c>
      <c r="U562" s="714">
        <v>48.9</v>
      </c>
      <c r="V562" s="714">
        <v>10374</v>
      </c>
    </row>
    <row r="563" spans="1:22">
      <c r="A563" s="721" t="s">
        <v>570</v>
      </c>
      <c r="B563" s="714">
        <v>2008</v>
      </c>
      <c r="D563" s="722" t="s">
        <v>569</v>
      </c>
      <c r="E563" s="722" t="s">
        <v>1512</v>
      </c>
      <c r="F563" s="714" t="s">
        <v>705</v>
      </c>
      <c r="G563" s="723" t="s">
        <v>1480</v>
      </c>
      <c r="H563" s="714" t="s">
        <v>1513</v>
      </c>
      <c r="I563" s="714" t="s">
        <v>1484</v>
      </c>
      <c r="J563" s="724">
        <v>14</v>
      </c>
      <c r="K563" s="741">
        <v>7.0274196477210813</v>
      </c>
      <c r="L563" s="741">
        <v>1</v>
      </c>
      <c r="M563" s="736">
        <v>100</v>
      </c>
      <c r="N563" s="719">
        <f t="shared" si="24"/>
        <v>7.0274196477210813</v>
      </c>
      <c r="O563" s="737">
        <f t="shared" si="25"/>
        <v>0.50195854626579151</v>
      </c>
      <c r="P563" s="738">
        <v>0</v>
      </c>
      <c r="Q563" s="737">
        <f t="shared" si="26"/>
        <v>0.50195854626579151</v>
      </c>
      <c r="R563" s="714" t="s">
        <v>498</v>
      </c>
      <c r="S563" s="721" t="s">
        <v>1514</v>
      </c>
      <c r="U563" s="714">
        <v>48.9</v>
      </c>
      <c r="V563" s="714">
        <v>10374</v>
      </c>
    </row>
    <row r="564" spans="1:22">
      <c r="A564" s="721" t="s">
        <v>570</v>
      </c>
      <c r="B564" s="714">
        <v>2008</v>
      </c>
      <c r="D564" s="722" t="s">
        <v>570</v>
      </c>
      <c r="E564" s="722" t="s">
        <v>1487</v>
      </c>
      <c r="F564" s="714" t="s">
        <v>705</v>
      </c>
      <c r="G564" s="723" t="s">
        <v>1480</v>
      </c>
      <c r="H564" s="714" t="s">
        <v>1513</v>
      </c>
      <c r="I564" s="714" t="s">
        <v>1484</v>
      </c>
      <c r="J564" s="724">
        <v>30</v>
      </c>
      <c r="K564" s="741">
        <v>9.2609406210277818</v>
      </c>
      <c r="L564" s="741">
        <v>1</v>
      </c>
      <c r="M564" s="736">
        <v>100</v>
      </c>
      <c r="N564" s="719">
        <f t="shared" si="24"/>
        <v>9.2609406210277818</v>
      </c>
      <c r="O564" s="737">
        <f t="shared" si="25"/>
        <v>0.30869802070092606</v>
      </c>
      <c r="P564" s="738">
        <v>0</v>
      </c>
      <c r="Q564" s="737">
        <f t="shared" si="26"/>
        <v>0.30869802070092606</v>
      </c>
      <c r="R564" s="714" t="s">
        <v>498</v>
      </c>
      <c r="S564" s="721" t="s">
        <v>1514</v>
      </c>
      <c r="U564" s="714">
        <v>48.9</v>
      </c>
      <c r="V564" s="714">
        <v>10374</v>
      </c>
    </row>
    <row r="565" spans="1:22">
      <c r="A565" s="721" t="s">
        <v>570</v>
      </c>
      <c r="B565" s="714">
        <v>2008</v>
      </c>
      <c r="D565" s="722" t="s">
        <v>569</v>
      </c>
      <c r="E565" s="722" t="s">
        <v>1512</v>
      </c>
      <c r="F565" s="714" t="s">
        <v>705</v>
      </c>
      <c r="G565" s="723" t="s">
        <v>1480</v>
      </c>
      <c r="H565" s="714" t="s">
        <v>1513</v>
      </c>
      <c r="I565" s="714" t="s">
        <v>1484</v>
      </c>
      <c r="J565" s="724">
        <v>14</v>
      </c>
      <c r="K565" s="741">
        <v>7.5540221536226611</v>
      </c>
      <c r="L565" s="741">
        <v>1</v>
      </c>
      <c r="M565" s="736">
        <v>100</v>
      </c>
      <c r="N565" s="719">
        <f t="shared" si="24"/>
        <v>7.5540221536226611</v>
      </c>
      <c r="O565" s="737">
        <f t="shared" si="25"/>
        <v>0.53957301097304722</v>
      </c>
      <c r="P565" s="738">
        <v>0</v>
      </c>
      <c r="Q565" s="737">
        <f t="shared" si="26"/>
        <v>0.53957301097304722</v>
      </c>
      <c r="R565" s="714" t="s">
        <v>498</v>
      </c>
      <c r="S565" s="721" t="s">
        <v>1514</v>
      </c>
      <c r="U565" s="714">
        <v>48.9</v>
      </c>
      <c r="V565" s="714">
        <v>10374</v>
      </c>
    </row>
    <row r="566" spans="1:22">
      <c r="A566" s="721" t="s">
        <v>570</v>
      </c>
      <c r="B566" s="714">
        <v>2008</v>
      </c>
      <c r="D566" s="722" t="s">
        <v>570</v>
      </c>
      <c r="E566" s="722" t="s">
        <v>1515</v>
      </c>
      <c r="F566" s="714" t="s">
        <v>705</v>
      </c>
      <c r="G566" s="723" t="s">
        <v>1480</v>
      </c>
      <c r="H566" s="714" t="s">
        <v>1513</v>
      </c>
      <c r="I566" s="714" t="s">
        <v>1484</v>
      </c>
      <c r="J566" s="724">
        <v>30</v>
      </c>
      <c r="K566" s="741">
        <v>6.5280552024695835</v>
      </c>
      <c r="L566" s="741">
        <v>1</v>
      </c>
      <c r="M566" s="736">
        <v>100</v>
      </c>
      <c r="N566" s="719">
        <f t="shared" si="24"/>
        <v>6.5280552024695835</v>
      </c>
      <c r="O566" s="737">
        <f t="shared" si="25"/>
        <v>0.21760184008231945</v>
      </c>
      <c r="P566" s="738">
        <v>0</v>
      </c>
      <c r="Q566" s="737">
        <f t="shared" si="26"/>
        <v>0.21760184008231945</v>
      </c>
      <c r="R566" s="714" t="s">
        <v>498</v>
      </c>
      <c r="S566" s="721" t="s">
        <v>1514</v>
      </c>
      <c r="U566" s="714">
        <v>48.9</v>
      </c>
      <c r="V566" s="714">
        <v>10374</v>
      </c>
    </row>
    <row r="567" spans="1:22">
      <c r="A567" s="721" t="s">
        <v>570</v>
      </c>
      <c r="B567" s="714">
        <v>2008</v>
      </c>
      <c r="D567" s="722" t="s">
        <v>569</v>
      </c>
      <c r="E567" s="722" t="s">
        <v>1512</v>
      </c>
      <c r="F567" s="714" t="s">
        <v>705</v>
      </c>
      <c r="G567" s="723" t="s">
        <v>1480</v>
      </c>
      <c r="H567" s="714" t="s">
        <v>1513</v>
      </c>
      <c r="I567" s="714" t="s">
        <v>1484</v>
      </c>
      <c r="J567" s="724">
        <v>14</v>
      </c>
      <c r="K567" s="741">
        <v>7.6084982749228249</v>
      </c>
      <c r="L567" s="741">
        <v>1</v>
      </c>
      <c r="M567" s="736">
        <v>100</v>
      </c>
      <c r="N567" s="719">
        <f t="shared" si="24"/>
        <v>7.6084982749228249</v>
      </c>
      <c r="O567" s="737">
        <f t="shared" si="25"/>
        <v>0.54346416249448748</v>
      </c>
      <c r="P567" s="738">
        <v>0</v>
      </c>
      <c r="Q567" s="737">
        <f t="shared" si="26"/>
        <v>0.54346416249448748</v>
      </c>
      <c r="R567" s="714" t="s">
        <v>498</v>
      </c>
      <c r="S567" s="721" t="s">
        <v>1514</v>
      </c>
      <c r="U567" s="714">
        <v>48.9</v>
      </c>
      <c r="V567" s="714">
        <v>10374</v>
      </c>
    </row>
    <row r="568" spans="1:22">
      <c r="A568" s="721" t="s">
        <v>570</v>
      </c>
      <c r="B568" s="714">
        <v>2008</v>
      </c>
      <c r="D568" s="722" t="s">
        <v>570</v>
      </c>
      <c r="E568" s="722" t="s">
        <v>1487</v>
      </c>
      <c r="F568" s="714" t="s">
        <v>705</v>
      </c>
      <c r="G568" s="723" t="s">
        <v>1480</v>
      </c>
      <c r="H568" s="714" t="s">
        <v>1513</v>
      </c>
      <c r="I568" s="714" t="s">
        <v>1484</v>
      </c>
      <c r="J568" s="724">
        <v>30</v>
      </c>
      <c r="K568" s="741">
        <v>7.9989104775739959</v>
      </c>
      <c r="L568" s="741">
        <v>1</v>
      </c>
      <c r="M568" s="736">
        <v>100</v>
      </c>
      <c r="N568" s="719">
        <f t="shared" si="24"/>
        <v>7.9989104775739959</v>
      </c>
      <c r="O568" s="737">
        <f t="shared" si="25"/>
        <v>0.26663034925246654</v>
      </c>
      <c r="P568" s="738">
        <v>0</v>
      </c>
      <c r="Q568" s="737">
        <f t="shared" si="26"/>
        <v>0.26663034925246654</v>
      </c>
      <c r="R568" s="714" t="s">
        <v>498</v>
      </c>
      <c r="S568" s="721" t="s">
        <v>1514</v>
      </c>
      <c r="U568" s="714">
        <v>48.9</v>
      </c>
      <c r="V568" s="714">
        <v>10374</v>
      </c>
    </row>
    <row r="569" spans="1:22">
      <c r="A569" s="721" t="s">
        <v>570</v>
      </c>
      <c r="B569" s="714">
        <v>2008</v>
      </c>
      <c r="D569" s="722" t="s">
        <v>570</v>
      </c>
      <c r="E569" s="722" t="s">
        <v>1499</v>
      </c>
      <c r="F569" s="714" t="s">
        <v>705</v>
      </c>
      <c r="G569" s="723" t="s">
        <v>1480</v>
      </c>
      <c r="H569" s="714" t="s">
        <v>1513</v>
      </c>
      <c r="I569" s="714" t="s">
        <v>1484</v>
      </c>
      <c r="J569" s="724">
        <v>14</v>
      </c>
      <c r="K569" s="741">
        <v>2.415108044307245</v>
      </c>
      <c r="L569" s="741">
        <v>1</v>
      </c>
      <c r="M569" s="736">
        <v>100</v>
      </c>
      <c r="N569" s="719">
        <f t="shared" si="24"/>
        <v>2.415108044307245</v>
      </c>
      <c r="O569" s="737">
        <f t="shared" si="25"/>
        <v>0.17250771745051749</v>
      </c>
      <c r="P569" s="738">
        <v>0</v>
      </c>
      <c r="Q569" s="737">
        <f t="shared" si="26"/>
        <v>0.17250771745051749</v>
      </c>
      <c r="R569" s="714" t="s">
        <v>498</v>
      </c>
      <c r="S569" s="721" t="s">
        <v>1514</v>
      </c>
      <c r="U569" s="714">
        <v>48.9</v>
      </c>
      <c r="V569" s="714">
        <v>10374</v>
      </c>
    </row>
    <row r="570" spans="1:22">
      <c r="A570" s="721" t="s">
        <v>570</v>
      </c>
      <c r="B570" s="714">
        <v>2008</v>
      </c>
      <c r="D570" s="722" t="s">
        <v>569</v>
      </c>
      <c r="E570" s="722" t="s">
        <v>1512</v>
      </c>
      <c r="F570" s="714" t="s">
        <v>705</v>
      </c>
      <c r="G570" s="723" t="s">
        <v>1480</v>
      </c>
      <c r="H570" s="714" t="s">
        <v>1513</v>
      </c>
      <c r="I570" s="714" t="s">
        <v>1484</v>
      </c>
      <c r="J570" s="724">
        <v>14</v>
      </c>
      <c r="K570" s="741">
        <v>6.1303795169783903</v>
      </c>
      <c r="L570" s="741">
        <v>1</v>
      </c>
      <c r="M570" s="736">
        <v>100</v>
      </c>
      <c r="N570" s="719">
        <f t="shared" si="24"/>
        <v>6.1303795169783903</v>
      </c>
      <c r="O570" s="737">
        <f t="shared" si="25"/>
        <v>0.4378842512127421</v>
      </c>
      <c r="P570" s="738">
        <v>0</v>
      </c>
      <c r="Q570" s="737">
        <f t="shared" si="26"/>
        <v>0.4378842512127421</v>
      </c>
      <c r="R570" s="714" t="s">
        <v>498</v>
      </c>
      <c r="S570" s="721" t="s">
        <v>1514</v>
      </c>
      <c r="U570" s="714">
        <v>48.9</v>
      </c>
      <c r="V570" s="714">
        <v>10374</v>
      </c>
    </row>
    <row r="571" spans="1:22">
      <c r="A571" s="721" t="s">
        <v>570</v>
      </c>
      <c r="B571" s="714">
        <v>2008</v>
      </c>
      <c r="D571" s="722" t="s">
        <v>570</v>
      </c>
      <c r="E571" s="722" t="s">
        <v>1487</v>
      </c>
      <c r="F571" s="714" t="s">
        <v>705</v>
      </c>
      <c r="G571" s="723" t="s">
        <v>1480</v>
      </c>
      <c r="H571" s="714" t="s">
        <v>1513</v>
      </c>
      <c r="I571" s="714" t="s">
        <v>1484</v>
      </c>
      <c r="J571" s="724">
        <v>30</v>
      </c>
      <c r="K571" s="741">
        <v>6.6442709279099326</v>
      </c>
      <c r="L571" s="741">
        <v>1</v>
      </c>
      <c r="M571" s="736">
        <v>100</v>
      </c>
      <c r="N571" s="719">
        <f t="shared" si="24"/>
        <v>6.6442709279099326</v>
      </c>
      <c r="O571" s="737">
        <f t="shared" si="25"/>
        <v>0.22147569759699776</v>
      </c>
      <c r="P571" s="738">
        <v>0</v>
      </c>
      <c r="Q571" s="737">
        <f t="shared" si="26"/>
        <v>0.22147569759699776</v>
      </c>
      <c r="R571" s="714" t="s">
        <v>498</v>
      </c>
      <c r="S571" s="721" t="s">
        <v>1514</v>
      </c>
      <c r="U571" s="714">
        <v>48.9</v>
      </c>
      <c r="V571" s="714">
        <v>10374</v>
      </c>
    </row>
    <row r="572" spans="1:22">
      <c r="A572" s="721" t="s">
        <v>570</v>
      </c>
      <c r="B572" s="714">
        <v>2008</v>
      </c>
      <c r="D572" s="722" t="s">
        <v>569</v>
      </c>
      <c r="E572" s="722" t="s">
        <v>1512</v>
      </c>
      <c r="F572" s="714" t="s">
        <v>705</v>
      </c>
      <c r="G572" s="723" t="s">
        <v>1480</v>
      </c>
      <c r="H572" s="714" t="s">
        <v>1513</v>
      </c>
      <c r="I572" s="714" t="s">
        <v>1484</v>
      </c>
      <c r="J572" s="724">
        <v>14</v>
      </c>
      <c r="K572" s="741">
        <v>9.4606863991283809</v>
      </c>
      <c r="L572" s="741">
        <v>1</v>
      </c>
      <c r="M572" s="736">
        <v>100</v>
      </c>
      <c r="N572" s="719">
        <f t="shared" si="24"/>
        <v>9.4606863991283809</v>
      </c>
      <c r="O572" s="737">
        <f t="shared" si="25"/>
        <v>0.67576331422345581</v>
      </c>
      <c r="P572" s="738">
        <v>0</v>
      </c>
      <c r="Q572" s="737">
        <f t="shared" si="26"/>
        <v>0.67576331422345581</v>
      </c>
      <c r="R572" s="714" t="s">
        <v>498</v>
      </c>
      <c r="S572" s="721" t="s">
        <v>1514</v>
      </c>
      <c r="U572" s="714">
        <v>48.9</v>
      </c>
      <c r="V572" s="714">
        <v>10374</v>
      </c>
    </row>
    <row r="573" spans="1:22">
      <c r="A573" s="721" t="s">
        <v>570</v>
      </c>
      <c r="B573" s="714">
        <v>2008</v>
      </c>
      <c r="D573" s="722" t="s">
        <v>570</v>
      </c>
      <c r="E573" s="715" t="s">
        <v>1518</v>
      </c>
      <c r="F573" s="714" t="s">
        <v>705</v>
      </c>
      <c r="G573" s="723" t="s">
        <v>1480</v>
      </c>
      <c r="H573" s="714" t="s">
        <v>1513</v>
      </c>
      <c r="I573" s="714" t="s">
        <v>1484</v>
      </c>
      <c r="J573" s="724">
        <v>15</v>
      </c>
      <c r="K573" s="741">
        <v>4.1946613401125834</v>
      </c>
      <c r="L573" s="741">
        <v>1</v>
      </c>
      <c r="M573" s="736">
        <v>100</v>
      </c>
      <c r="N573" s="719">
        <f t="shared" si="24"/>
        <v>4.1946613401125834</v>
      </c>
      <c r="O573" s="737">
        <f t="shared" si="25"/>
        <v>0.2796440893408389</v>
      </c>
      <c r="P573" s="738">
        <v>0</v>
      </c>
      <c r="Q573" s="737">
        <f t="shared" si="26"/>
        <v>0.2796440893408389</v>
      </c>
      <c r="R573" s="714" t="s">
        <v>498</v>
      </c>
      <c r="S573" s="721" t="s">
        <v>1514</v>
      </c>
      <c r="U573" s="714">
        <v>48.9</v>
      </c>
      <c r="V573" s="714">
        <v>10374</v>
      </c>
    </row>
    <row r="574" spans="1:22">
      <c r="A574" s="721" t="s">
        <v>570</v>
      </c>
      <c r="B574" s="714">
        <v>2008</v>
      </c>
      <c r="D574" s="722" t="s">
        <v>569</v>
      </c>
      <c r="E574" s="722" t="s">
        <v>1512</v>
      </c>
      <c r="F574" s="714" t="s">
        <v>705</v>
      </c>
      <c r="G574" s="723" t="s">
        <v>1480</v>
      </c>
      <c r="H574" s="714" t="s">
        <v>1513</v>
      </c>
      <c r="I574" s="714" t="s">
        <v>1484</v>
      </c>
      <c r="J574" s="724">
        <v>14</v>
      </c>
      <c r="K574" s="741">
        <v>9.4606863991283809</v>
      </c>
      <c r="L574" s="741">
        <v>1</v>
      </c>
      <c r="M574" s="736">
        <v>100</v>
      </c>
      <c r="N574" s="719">
        <f t="shared" si="24"/>
        <v>9.4606863991283809</v>
      </c>
      <c r="O574" s="737">
        <f t="shared" si="25"/>
        <v>0.67576331422345581</v>
      </c>
      <c r="P574" s="738">
        <v>0</v>
      </c>
      <c r="Q574" s="737">
        <f t="shared" si="26"/>
        <v>0.67576331422345581</v>
      </c>
      <c r="R574" s="714" t="s">
        <v>498</v>
      </c>
      <c r="S574" s="721" t="s">
        <v>1514</v>
      </c>
      <c r="U574" s="714">
        <v>48.9</v>
      </c>
      <c r="V574" s="714">
        <v>10374</v>
      </c>
    </row>
    <row r="575" spans="1:22">
      <c r="A575" s="721" t="s">
        <v>570</v>
      </c>
      <c r="B575" s="714">
        <v>2008</v>
      </c>
      <c r="D575" s="722" t="s">
        <v>570</v>
      </c>
      <c r="E575" s="722" t="s">
        <v>1487</v>
      </c>
      <c r="F575" s="714" t="s">
        <v>705</v>
      </c>
      <c r="G575" s="723" t="s">
        <v>1480</v>
      </c>
      <c r="H575" s="714" t="s">
        <v>1513</v>
      </c>
      <c r="I575" s="714" t="s">
        <v>1484</v>
      </c>
      <c r="J575" s="724">
        <v>30</v>
      </c>
      <c r="K575" s="741">
        <v>9.266388233157798</v>
      </c>
      <c r="L575" s="741">
        <v>1</v>
      </c>
      <c r="M575" s="736">
        <v>100</v>
      </c>
      <c r="N575" s="719">
        <f t="shared" si="24"/>
        <v>9.266388233157798</v>
      </c>
      <c r="O575" s="737">
        <f t="shared" si="25"/>
        <v>0.30887960777192658</v>
      </c>
      <c r="P575" s="738">
        <v>0</v>
      </c>
      <c r="Q575" s="737">
        <f t="shared" si="26"/>
        <v>0.30887960777192658</v>
      </c>
      <c r="R575" s="714" t="s">
        <v>498</v>
      </c>
      <c r="S575" s="721" t="s">
        <v>1514</v>
      </c>
      <c r="U575" s="714">
        <v>48.9</v>
      </c>
      <c r="V575" s="714">
        <v>10374</v>
      </c>
    </row>
    <row r="576" spans="1:22">
      <c r="A576" s="721" t="s">
        <v>570</v>
      </c>
      <c r="B576" s="714">
        <v>2008</v>
      </c>
      <c r="D576" s="722" t="s">
        <v>569</v>
      </c>
      <c r="E576" s="722" t="s">
        <v>1512</v>
      </c>
      <c r="F576" s="714" t="s">
        <v>705</v>
      </c>
      <c r="G576" s="723" t="s">
        <v>1480</v>
      </c>
      <c r="H576" s="714" t="s">
        <v>1513</v>
      </c>
      <c r="I576" s="714" t="s">
        <v>1484</v>
      </c>
      <c r="J576" s="724">
        <v>14</v>
      </c>
      <c r="K576" s="741">
        <v>9.4606863991283809</v>
      </c>
      <c r="L576" s="741">
        <v>1</v>
      </c>
      <c r="M576" s="736">
        <v>100</v>
      </c>
      <c r="N576" s="719">
        <f t="shared" si="24"/>
        <v>9.4606863991283809</v>
      </c>
      <c r="O576" s="737">
        <f t="shared" si="25"/>
        <v>0.67576331422345581</v>
      </c>
      <c r="P576" s="738">
        <v>0</v>
      </c>
      <c r="Q576" s="737">
        <f t="shared" si="26"/>
        <v>0.67576331422345581</v>
      </c>
      <c r="R576" s="714" t="s">
        <v>498</v>
      </c>
      <c r="S576" s="721" t="s">
        <v>1514</v>
      </c>
      <c r="U576" s="714">
        <v>48.9</v>
      </c>
      <c r="V576" s="714">
        <v>10374</v>
      </c>
    </row>
    <row r="577" spans="1:22">
      <c r="A577" s="721" t="s">
        <v>570</v>
      </c>
      <c r="B577" s="714">
        <v>2008</v>
      </c>
      <c r="D577" s="722" t="s">
        <v>570</v>
      </c>
      <c r="E577" s="722" t="s">
        <v>1515</v>
      </c>
      <c r="F577" s="714" t="s">
        <v>705</v>
      </c>
      <c r="G577" s="723" t="s">
        <v>1480</v>
      </c>
      <c r="H577" s="714" t="s">
        <v>1513</v>
      </c>
      <c r="I577" s="714" t="s">
        <v>1484</v>
      </c>
      <c r="J577" s="724">
        <v>30</v>
      </c>
      <c r="K577" s="741">
        <v>6.3918648992191747</v>
      </c>
      <c r="L577" s="741">
        <v>1</v>
      </c>
      <c r="M577" s="736">
        <v>100</v>
      </c>
      <c r="N577" s="719">
        <f t="shared" si="24"/>
        <v>6.3918648992191747</v>
      </c>
      <c r="O577" s="737">
        <f t="shared" si="25"/>
        <v>0.21306216330730579</v>
      </c>
      <c r="P577" s="738">
        <v>0</v>
      </c>
      <c r="Q577" s="737">
        <f t="shared" si="26"/>
        <v>0.21306216330730579</v>
      </c>
      <c r="R577" s="714" t="s">
        <v>498</v>
      </c>
      <c r="S577" s="721" t="s">
        <v>1514</v>
      </c>
      <c r="U577" s="714">
        <v>48.9</v>
      </c>
      <c r="V577" s="714">
        <v>10374</v>
      </c>
    </row>
    <row r="578" spans="1:22">
      <c r="A578" s="721" t="s">
        <v>570</v>
      </c>
      <c r="B578" s="714">
        <v>2008</v>
      </c>
      <c r="D578" s="722" t="s">
        <v>569</v>
      </c>
      <c r="E578" s="722" t="s">
        <v>1512</v>
      </c>
      <c r="F578" s="714" t="s">
        <v>705</v>
      </c>
      <c r="G578" s="723" t="s">
        <v>1480</v>
      </c>
      <c r="H578" s="714" t="s">
        <v>1513</v>
      </c>
      <c r="I578" s="714" t="s">
        <v>1484</v>
      </c>
      <c r="J578" s="724">
        <v>14</v>
      </c>
      <c r="K578" s="741">
        <v>6.7822771018703465</v>
      </c>
      <c r="L578" s="741">
        <v>1</v>
      </c>
      <c r="M578" s="736">
        <v>100</v>
      </c>
      <c r="N578" s="719">
        <f t="shared" si="24"/>
        <v>6.7822771018703465</v>
      </c>
      <c r="O578" s="737">
        <f t="shared" si="25"/>
        <v>0.48444836441931044</v>
      </c>
      <c r="P578" s="738">
        <v>0</v>
      </c>
      <c r="Q578" s="737">
        <f t="shared" si="26"/>
        <v>0.48444836441931044</v>
      </c>
      <c r="R578" s="714" t="s">
        <v>498</v>
      </c>
      <c r="S578" s="721" t="s">
        <v>1514</v>
      </c>
      <c r="U578" s="714">
        <v>48.9</v>
      </c>
      <c r="V578" s="714">
        <v>10374</v>
      </c>
    </row>
    <row r="579" spans="1:22">
      <c r="A579" s="721" t="s">
        <v>570</v>
      </c>
      <c r="B579" s="714">
        <v>2008</v>
      </c>
      <c r="D579" s="722" t="s">
        <v>570</v>
      </c>
      <c r="E579" s="722" t="s">
        <v>1487</v>
      </c>
      <c r="F579" s="714" t="s">
        <v>705</v>
      </c>
      <c r="G579" s="723" t="s">
        <v>1480</v>
      </c>
      <c r="H579" s="714" t="s">
        <v>1513</v>
      </c>
      <c r="I579" s="714" t="s">
        <v>1484</v>
      </c>
      <c r="J579" s="724">
        <v>30</v>
      </c>
      <c r="K579" s="741">
        <v>6.8458325767205368</v>
      </c>
      <c r="L579" s="741">
        <v>1</v>
      </c>
      <c r="M579" s="736">
        <v>100</v>
      </c>
      <c r="N579" s="719">
        <f t="shared" ref="N579:N642" si="27">+K579/L579</f>
        <v>6.8458325767205368</v>
      </c>
      <c r="O579" s="737">
        <f t="shared" ref="O579:O642" si="28">+N579/J579/M579*100</f>
        <v>0.22819441922401787</v>
      </c>
      <c r="P579" s="738">
        <v>0</v>
      </c>
      <c r="Q579" s="737">
        <f t="shared" si="26"/>
        <v>0.22819441922401787</v>
      </c>
      <c r="R579" s="714" t="s">
        <v>498</v>
      </c>
      <c r="S579" s="721" t="s">
        <v>1514</v>
      </c>
      <c r="U579" s="714">
        <v>48.9</v>
      </c>
      <c r="V579" s="714">
        <v>10374</v>
      </c>
    </row>
    <row r="580" spans="1:22">
      <c r="A580" s="714" t="s">
        <v>570</v>
      </c>
      <c r="B580" s="714">
        <v>2008</v>
      </c>
      <c r="C580" s="714" t="s">
        <v>1743</v>
      </c>
      <c r="D580" s="715" t="s">
        <v>569</v>
      </c>
      <c r="E580" s="715" t="s">
        <v>1512</v>
      </c>
      <c r="F580" s="714" t="s">
        <v>705</v>
      </c>
      <c r="G580" s="716" t="s">
        <v>1672</v>
      </c>
      <c r="H580" s="716" t="s">
        <v>1513</v>
      </c>
      <c r="I580" s="716" t="s">
        <v>402</v>
      </c>
      <c r="J580" s="717">
        <v>1</v>
      </c>
      <c r="K580" s="736">
        <v>0.51</v>
      </c>
      <c r="L580" s="736">
        <v>1</v>
      </c>
      <c r="M580" s="736">
        <v>100</v>
      </c>
      <c r="N580" s="719">
        <f t="shared" si="27"/>
        <v>0.51</v>
      </c>
      <c r="O580" s="737">
        <f t="shared" si="28"/>
        <v>0.51</v>
      </c>
      <c r="P580" s="738">
        <v>0</v>
      </c>
      <c r="Q580" s="737">
        <f t="shared" ref="Q580:Q643" si="29">+O580/(1+P580)</f>
        <v>0.51</v>
      </c>
      <c r="R580" s="714" t="s">
        <v>498</v>
      </c>
      <c r="U580" s="714">
        <v>48.9</v>
      </c>
      <c r="V580" s="714">
        <v>10374</v>
      </c>
    </row>
    <row r="581" spans="1:22">
      <c r="A581" s="714" t="s">
        <v>570</v>
      </c>
      <c r="B581" s="714">
        <v>2008</v>
      </c>
      <c r="C581" s="714" t="s">
        <v>1743</v>
      </c>
      <c r="E581" s="715" t="s">
        <v>1512</v>
      </c>
      <c r="F581" s="714" t="s">
        <v>705</v>
      </c>
      <c r="G581" s="716" t="s">
        <v>1672</v>
      </c>
      <c r="H581" s="716" t="s">
        <v>1513</v>
      </c>
      <c r="I581" s="716" t="s">
        <v>1484</v>
      </c>
      <c r="J581" s="717">
        <v>1</v>
      </c>
      <c r="K581" s="736">
        <v>0.2</v>
      </c>
      <c r="L581" s="736">
        <v>1</v>
      </c>
      <c r="M581" s="736">
        <v>100</v>
      </c>
      <c r="N581" s="719">
        <f t="shared" si="27"/>
        <v>0.2</v>
      </c>
      <c r="O581" s="737">
        <f t="shared" si="28"/>
        <v>0.2</v>
      </c>
      <c r="P581" s="738">
        <v>0</v>
      </c>
      <c r="Q581" s="737">
        <f t="shared" si="29"/>
        <v>0.2</v>
      </c>
      <c r="R581" s="714" t="s">
        <v>498</v>
      </c>
      <c r="U581" s="714">
        <v>48.9</v>
      </c>
      <c r="V581" s="714">
        <v>10374</v>
      </c>
    </row>
    <row r="582" spans="1:22">
      <c r="A582" s="721" t="s">
        <v>676</v>
      </c>
      <c r="B582" s="714">
        <v>2008</v>
      </c>
      <c r="D582" s="722" t="s">
        <v>675</v>
      </c>
      <c r="E582" s="722" t="s">
        <v>1493</v>
      </c>
      <c r="F582" s="714" t="s">
        <v>705</v>
      </c>
      <c r="G582" s="723" t="s">
        <v>1519</v>
      </c>
      <c r="H582" s="714" t="s">
        <v>1520</v>
      </c>
      <c r="I582" s="714" t="s">
        <v>402</v>
      </c>
      <c r="J582" s="724">
        <v>1</v>
      </c>
      <c r="K582" s="741">
        <v>18.122389685854365</v>
      </c>
      <c r="L582" s="741">
        <v>1</v>
      </c>
      <c r="M582" s="736">
        <v>100</v>
      </c>
      <c r="N582" s="719">
        <f t="shared" si="27"/>
        <v>18.122389685854365</v>
      </c>
      <c r="O582" s="737">
        <f t="shared" si="28"/>
        <v>18.122389685854365</v>
      </c>
      <c r="P582" s="738">
        <v>0</v>
      </c>
      <c r="Q582" s="737">
        <f t="shared" si="29"/>
        <v>18.122389685854365</v>
      </c>
      <c r="R582" s="714" t="s">
        <v>498</v>
      </c>
      <c r="S582" s="721" t="s">
        <v>1521</v>
      </c>
      <c r="U582" s="714">
        <v>48.9</v>
      </c>
      <c r="V582" s="714">
        <v>10374</v>
      </c>
    </row>
    <row r="583" spans="1:22">
      <c r="A583" s="721" t="s">
        <v>676</v>
      </c>
      <c r="B583" s="714">
        <v>2008</v>
      </c>
      <c r="D583" s="722" t="s">
        <v>675</v>
      </c>
      <c r="E583" s="722" t="s">
        <v>1493</v>
      </c>
      <c r="F583" s="714" t="s">
        <v>705</v>
      </c>
      <c r="G583" s="723" t="s">
        <v>1519</v>
      </c>
      <c r="H583" s="714" t="s">
        <v>1520</v>
      </c>
      <c r="I583" s="714" t="s">
        <v>402</v>
      </c>
      <c r="J583" s="724">
        <v>1</v>
      </c>
      <c r="K583" s="741">
        <v>19.693117850009077</v>
      </c>
      <c r="L583" s="741">
        <v>1</v>
      </c>
      <c r="M583" s="736">
        <v>100</v>
      </c>
      <c r="N583" s="719">
        <f t="shared" si="27"/>
        <v>19.693117850009077</v>
      </c>
      <c r="O583" s="737">
        <f t="shared" si="28"/>
        <v>19.693117850009077</v>
      </c>
      <c r="P583" s="738">
        <v>0</v>
      </c>
      <c r="Q583" s="737">
        <f t="shared" si="29"/>
        <v>19.693117850009077</v>
      </c>
      <c r="R583" s="714" t="s">
        <v>498</v>
      </c>
      <c r="S583" s="721" t="s">
        <v>1521</v>
      </c>
      <c r="U583" s="714">
        <v>48.9</v>
      </c>
      <c r="V583" s="714">
        <v>10374</v>
      </c>
    </row>
    <row r="584" spans="1:22">
      <c r="A584" s="721" t="s">
        <v>676</v>
      </c>
      <c r="B584" s="714">
        <v>2008</v>
      </c>
      <c r="D584" s="722" t="s">
        <v>675</v>
      </c>
      <c r="E584" s="722" t="s">
        <v>1493</v>
      </c>
      <c r="F584" s="714" t="s">
        <v>705</v>
      </c>
      <c r="G584" s="723" t="s">
        <v>1519</v>
      </c>
      <c r="H584" s="714" t="s">
        <v>1520</v>
      </c>
      <c r="I584" s="714" t="s">
        <v>402</v>
      </c>
      <c r="J584" s="724">
        <v>1</v>
      </c>
      <c r="K584" s="741">
        <v>15.976030506627927</v>
      </c>
      <c r="L584" s="741">
        <v>1</v>
      </c>
      <c r="M584" s="736">
        <v>100</v>
      </c>
      <c r="N584" s="719">
        <f t="shared" si="27"/>
        <v>15.976030506627927</v>
      </c>
      <c r="O584" s="737">
        <f t="shared" si="28"/>
        <v>15.976030506627929</v>
      </c>
      <c r="P584" s="738">
        <v>0</v>
      </c>
      <c r="Q584" s="737">
        <f t="shared" si="29"/>
        <v>15.976030506627929</v>
      </c>
      <c r="R584" s="714" t="s">
        <v>498</v>
      </c>
      <c r="S584" s="721" t="s">
        <v>1521</v>
      </c>
      <c r="U584" s="714">
        <v>48.9</v>
      </c>
      <c r="V584" s="714">
        <v>10374</v>
      </c>
    </row>
    <row r="585" spans="1:22">
      <c r="A585" s="721" t="s">
        <v>676</v>
      </c>
      <c r="B585" s="714">
        <v>2008</v>
      </c>
      <c r="D585" s="722" t="s">
        <v>676</v>
      </c>
      <c r="E585" s="722" t="s">
        <v>732</v>
      </c>
      <c r="F585" s="714" t="s">
        <v>705</v>
      </c>
      <c r="G585" s="723" t="s">
        <v>1519</v>
      </c>
      <c r="H585" s="714" t="s">
        <v>1520</v>
      </c>
      <c r="I585" s="714" t="s">
        <v>402</v>
      </c>
      <c r="J585" s="724">
        <v>1</v>
      </c>
      <c r="K585" s="741">
        <v>9.8347557653895041</v>
      </c>
      <c r="L585" s="741">
        <v>1</v>
      </c>
      <c r="M585" s="736">
        <v>100</v>
      </c>
      <c r="N585" s="719">
        <f t="shared" si="27"/>
        <v>9.8347557653895041</v>
      </c>
      <c r="O585" s="737">
        <f t="shared" si="28"/>
        <v>9.8347557653895041</v>
      </c>
      <c r="P585" s="738">
        <v>0</v>
      </c>
      <c r="Q585" s="737">
        <f t="shared" si="29"/>
        <v>9.8347557653895041</v>
      </c>
      <c r="R585" s="714" t="s">
        <v>498</v>
      </c>
      <c r="S585" s="721" t="s">
        <v>1521</v>
      </c>
      <c r="U585" s="714">
        <v>48.9</v>
      </c>
      <c r="V585" s="714">
        <v>10374</v>
      </c>
    </row>
    <row r="586" spans="1:22">
      <c r="A586" s="721" t="s">
        <v>676</v>
      </c>
      <c r="B586" s="714">
        <v>2008</v>
      </c>
      <c r="D586" s="722" t="s">
        <v>675</v>
      </c>
      <c r="E586" s="722" t="s">
        <v>1493</v>
      </c>
      <c r="F586" s="714" t="s">
        <v>705</v>
      </c>
      <c r="G586" s="723" t="s">
        <v>1519</v>
      </c>
      <c r="H586" s="714" t="s">
        <v>1520</v>
      </c>
      <c r="I586" s="714" t="s">
        <v>402</v>
      </c>
      <c r="J586" s="724">
        <v>1</v>
      </c>
      <c r="K586" s="741">
        <v>22.522244416197566</v>
      </c>
      <c r="L586" s="741">
        <v>1</v>
      </c>
      <c r="M586" s="736">
        <v>100</v>
      </c>
      <c r="N586" s="719">
        <f t="shared" si="27"/>
        <v>22.522244416197566</v>
      </c>
      <c r="O586" s="737">
        <f t="shared" si="28"/>
        <v>22.522244416197566</v>
      </c>
      <c r="P586" s="738">
        <v>0</v>
      </c>
      <c r="Q586" s="737">
        <f t="shared" si="29"/>
        <v>22.522244416197566</v>
      </c>
      <c r="R586" s="714" t="s">
        <v>498</v>
      </c>
      <c r="S586" s="721" t="s">
        <v>1521</v>
      </c>
      <c r="U586" s="714">
        <v>48.9</v>
      </c>
      <c r="V586" s="714">
        <v>10374</v>
      </c>
    </row>
    <row r="587" spans="1:22">
      <c r="A587" s="721" t="s">
        <v>676</v>
      </c>
      <c r="B587" s="714">
        <v>2008</v>
      </c>
      <c r="D587" s="722" t="s">
        <v>675</v>
      </c>
      <c r="E587" s="722" t="s">
        <v>1493</v>
      </c>
      <c r="F587" s="714" t="s">
        <v>705</v>
      </c>
      <c r="G587" s="723" t="s">
        <v>1519</v>
      </c>
      <c r="H587" s="714" t="s">
        <v>1520</v>
      </c>
      <c r="I587" s="714" t="s">
        <v>402</v>
      </c>
      <c r="J587" s="724">
        <v>1</v>
      </c>
      <c r="K587" s="741">
        <v>17.214454330851641</v>
      </c>
      <c r="L587" s="741">
        <v>1</v>
      </c>
      <c r="M587" s="736">
        <v>100</v>
      </c>
      <c r="N587" s="719">
        <f t="shared" si="27"/>
        <v>17.214454330851641</v>
      </c>
      <c r="O587" s="737">
        <f t="shared" si="28"/>
        <v>17.214454330851641</v>
      </c>
      <c r="P587" s="738">
        <v>0</v>
      </c>
      <c r="Q587" s="737">
        <f t="shared" si="29"/>
        <v>17.214454330851641</v>
      </c>
      <c r="R587" s="714" t="s">
        <v>498</v>
      </c>
      <c r="S587" s="721" t="s">
        <v>1521</v>
      </c>
      <c r="U587" s="714">
        <v>48.9</v>
      </c>
      <c r="V587" s="714">
        <v>10374</v>
      </c>
    </row>
    <row r="588" spans="1:22">
      <c r="A588" s="721" t="s">
        <v>676</v>
      </c>
      <c r="B588" s="714">
        <v>2008</v>
      </c>
      <c r="D588" s="722" t="s">
        <v>675</v>
      </c>
      <c r="E588" s="722" t="s">
        <v>1493</v>
      </c>
      <c r="F588" s="714" t="s">
        <v>705</v>
      </c>
      <c r="G588" s="723" t="s">
        <v>1519</v>
      </c>
      <c r="H588" s="714" t="s">
        <v>1520</v>
      </c>
      <c r="I588" s="714" t="s">
        <v>402</v>
      </c>
      <c r="J588" s="724">
        <v>1</v>
      </c>
      <c r="K588" s="741">
        <v>17.595787179952787</v>
      </c>
      <c r="L588" s="741">
        <v>1</v>
      </c>
      <c r="M588" s="736">
        <v>100</v>
      </c>
      <c r="N588" s="719">
        <f t="shared" si="27"/>
        <v>17.595787179952787</v>
      </c>
      <c r="O588" s="737">
        <f t="shared" si="28"/>
        <v>17.595787179952787</v>
      </c>
      <c r="P588" s="738">
        <v>0</v>
      </c>
      <c r="Q588" s="737">
        <f t="shared" si="29"/>
        <v>17.595787179952787</v>
      </c>
      <c r="R588" s="714" t="s">
        <v>498</v>
      </c>
      <c r="S588" s="721" t="s">
        <v>1521</v>
      </c>
      <c r="U588" s="714">
        <v>48.9</v>
      </c>
      <c r="V588" s="714">
        <v>10374</v>
      </c>
    </row>
    <row r="589" spans="1:22">
      <c r="A589" s="721" t="s">
        <v>676</v>
      </c>
      <c r="B589" s="714">
        <v>2008</v>
      </c>
      <c r="D589" s="722" t="s">
        <v>675</v>
      </c>
      <c r="E589" s="722" t="s">
        <v>1493</v>
      </c>
      <c r="F589" s="714" t="s">
        <v>705</v>
      </c>
      <c r="G589" s="723" t="s">
        <v>1519</v>
      </c>
      <c r="H589" s="714" t="s">
        <v>1520</v>
      </c>
      <c r="I589" s="714" t="s">
        <v>402</v>
      </c>
      <c r="J589" s="724">
        <v>1</v>
      </c>
      <c r="K589" s="741">
        <v>19.974577810059923</v>
      </c>
      <c r="L589" s="741">
        <v>1</v>
      </c>
      <c r="M589" s="736">
        <v>100</v>
      </c>
      <c r="N589" s="719">
        <f t="shared" si="27"/>
        <v>19.974577810059923</v>
      </c>
      <c r="O589" s="737">
        <f t="shared" si="28"/>
        <v>19.974577810059923</v>
      </c>
      <c r="P589" s="738">
        <v>0</v>
      </c>
      <c r="Q589" s="737">
        <f t="shared" si="29"/>
        <v>19.974577810059923</v>
      </c>
      <c r="R589" s="714" t="s">
        <v>498</v>
      </c>
      <c r="S589" s="721" t="s">
        <v>1521</v>
      </c>
      <c r="U589" s="714">
        <v>48.9</v>
      </c>
      <c r="V589" s="714">
        <v>10374</v>
      </c>
    </row>
    <row r="590" spans="1:22">
      <c r="A590" s="721" t="s">
        <v>676</v>
      </c>
      <c r="B590" s="714">
        <v>2008</v>
      </c>
      <c r="D590" s="722" t="s">
        <v>675</v>
      </c>
      <c r="E590" s="722" t="s">
        <v>1493</v>
      </c>
      <c r="F590" s="714" t="s">
        <v>705</v>
      </c>
      <c r="G590" s="723" t="s">
        <v>1519</v>
      </c>
      <c r="H590" s="714" t="s">
        <v>1520</v>
      </c>
      <c r="I590" s="714" t="s">
        <v>402</v>
      </c>
      <c r="J590" s="724">
        <v>1</v>
      </c>
      <c r="K590" s="741">
        <v>18.122389685854365</v>
      </c>
      <c r="L590" s="741">
        <v>1</v>
      </c>
      <c r="M590" s="736">
        <v>100</v>
      </c>
      <c r="N590" s="719">
        <f t="shared" si="27"/>
        <v>18.122389685854365</v>
      </c>
      <c r="O590" s="737">
        <f t="shared" si="28"/>
        <v>18.122389685854365</v>
      </c>
      <c r="P590" s="738">
        <v>0</v>
      </c>
      <c r="Q590" s="737">
        <f t="shared" si="29"/>
        <v>18.122389685854365</v>
      </c>
      <c r="R590" s="714" t="s">
        <v>498</v>
      </c>
      <c r="S590" s="721" t="s">
        <v>1521</v>
      </c>
      <c r="U590" s="714">
        <v>48.9</v>
      </c>
      <c r="V590" s="714">
        <v>10374</v>
      </c>
    </row>
    <row r="591" spans="1:22">
      <c r="A591" s="721" t="s">
        <v>676</v>
      </c>
      <c r="B591" s="714">
        <v>2008</v>
      </c>
      <c r="D591" s="722" t="s">
        <v>676</v>
      </c>
      <c r="E591" s="722" t="s">
        <v>732</v>
      </c>
      <c r="F591" s="714" t="s">
        <v>705</v>
      </c>
      <c r="G591" s="723" t="s">
        <v>1519</v>
      </c>
      <c r="H591" s="714" t="s">
        <v>1520</v>
      </c>
      <c r="I591" s="714" t="s">
        <v>402</v>
      </c>
      <c r="J591" s="724">
        <v>1</v>
      </c>
      <c r="K591" s="741">
        <v>13.882331577991646</v>
      </c>
      <c r="L591" s="741">
        <v>1</v>
      </c>
      <c r="M591" s="736">
        <v>100</v>
      </c>
      <c r="N591" s="719">
        <f t="shared" si="27"/>
        <v>13.882331577991646</v>
      </c>
      <c r="O591" s="737">
        <f t="shared" si="28"/>
        <v>13.882331577991646</v>
      </c>
      <c r="P591" s="738">
        <v>0</v>
      </c>
      <c r="Q591" s="737">
        <f t="shared" si="29"/>
        <v>13.882331577991646</v>
      </c>
      <c r="R591" s="714" t="s">
        <v>498</v>
      </c>
      <c r="S591" s="721" t="s">
        <v>1521</v>
      </c>
      <c r="U591" s="714">
        <v>48.9</v>
      </c>
      <c r="V591" s="714">
        <v>10374</v>
      </c>
    </row>
    <row r="592" spans="1:22">
      <c r="A592" s="721" t="s">
        <v>676</v>
      </c>
      <c r="B592" s="714">
        <v>2008</v>
      </c>
      <c r="D592" s="722" t="s">
        <v>675</v>
      </c>
      <c r="E592" s="722" t="s">
        <v>1493</v>
      </c>
      <c r="F592" s="714" t="s">
        <v>705</v>
      </c>
      <c r="G592" s="723" t="s">
        <v>1519</v>
      </c>
      <c r="H592" s="714" t="s">
        <v>1520</v>
      </c>
      <c r="I592" s="714" t="s">
        <v>402</v>
      </c>
      <c r="J592" s="724">
        <v>1</v>
      </c>
      <c r="K592" s="741">
        <v>18.122389685854365</v>
      </c>
      <c r="L592" s="741">
        <v>1</v>
      </c>
      <c r="M592" s="736">
        <v>100</v>
      </c>
      <c r="N592" s="719">
        <f t="shared" si="27"/>
        <v>18.122389685854365</v>
      </c>
      <c r="O592" s="737">
        <f t="shared" si="28"/>
        <v>18.122389685854365</v>
      </c>
      <c r="P592" s="738">
        <v>0</v>
      </c>
      <c r="Q592" s="737">
        <f t="shared" si="29"/>
        <v>18.122389685854365</v>
      </c>
      <c r="R592" s="714" t="s">
        <v>498</v>
      </c>
      <c r="S592" s="721" t="s">
        <v>1521</v>
      </c>
      <c r="U592" s="714">
        <v>48.9</v>
      </c>
      <c r="V592" s="714">
        <v>10374</v>
      </c>
    </row>
    <row r="593" spans="1:22">
      <c r="A593" s="721" t="s">
        <v>676</v>
      </c>
      <c r="B593" s="714">
        <v>2008</v>
      </c>
      <c r="D593" s="722" t="s">
        <v>676</v>
      </c>
      <c r="E593" s="722" t="s">
        <v>732</v>
      </c>
      <c r="F593" s="714" t="s">
        <v>705</v>
      </c>
      <c r="G593" s="723" t="s">
        <v>1519</v>
      </c>
      <c r="H593" s="714" t="s">
        <v>1520</v>
      </c>
      <c r="I593" s="714" t="s">
        <v>402</v>
      </c>
      <c r="J593" s="724">
        <v>1</v>
      </c>
      <c r="K593" s="741">
        <v>13.882331577991646</v>
      </c>
      <c r="L593" s="741">
        <v>1</v>
      </c>
      <c r="M593" s="736">
        <v>100</v>
      </c>
      <c r="N593" s="719">
        <f t="shared" si="27"/>
        <v>13.882331577991646</v>
      </c>
      <c r="O593" s="737">
        <f t="shared" si="28"/>
        <v>13.882331577991646</v>
      </c>
      <c r="P593" s="738">
        <v>0</v>
      </c>
      <c r="Q593" s="737">
        <f t="shared" si="29"/>
        <v>13.882331577991646</v>
      </c>
      <c r="R593" s="714" t="s">
        <v>498</v>
      </c>
      <c r="S593" s="721" t="s">
        <v>1521</v>
      </c>
      <c r="U593" s="714">
        <v>48.9</v>
      </c>
      <c r="V593" s="714">
        <v>10374</v>
      </c>
    </row>
    <row r="594" spans="1:22">
      <c r="A594" s="721" t="s">
        <v>676</v>
      </c>
      <c r="B594" s="714">
        <v>2008</v>
      </c>
      <c r="D594" s="722" t="s">
        <v>675</v>
      </c>
      <c r="E594" s="722" t="s">
        <v>1493</v>
      </c>
      <c r="F594" s="714" t="s">
        <v>705</v>
      </c>
      <c r="G594" s="723" t="s">
        <v>1519</v>
      </c>
      <c r="H594" s="714" t="s">
        <v>1520</v>
      </c>
      <c r="I594" s="714" t="s">
        <v>402</v>
      </c>
      <c r="J594" s="724">
        <v>1</v>
      </c>
      <c r="K594" s="741">
        <v>19.981841292899944</v>
      </c>
      <c r="L594" s="741">
        <v>1</v>
      </c>
      <c r="M594" s="736">
        <v>100</v>
      </c>
      <c r="N594" s="719">
        <f t="shared" si="27"/>
        <v>19.981841292899944</v>
      </c>
      <c r="O594" s="737">
        <f t="shared" si="28"/>
        <v>19.981841292899944</v>
      </c>
      <c r="P594" s="738">
        <v>0</v>
      </c>
      <c r="Q594" s="737">
        <f t="shared" si="29"/>
        <v>19.981841292899944</v>
      </c>
      <c r="R594" s="714" t="s">
        <v>498</v>
      </c>
      <c r="S594" s="721" t="s">
        <v>1521</v>
      </c>
      <c r="U594" s="714">
        <v>48.9</v>
      </c>
      <c r="V594" s="714">
        <v>10374</v>
      </c>
    </row>
    <row r="595" spans="1:22">
      <c r="A595" s="721" t="s">
        <v>676</v>
      </c>
      <c r="B595" s="714">
        <v>2008</v>
      </c>
      <c r="D595" s="722" t="s">
        <v>675</v>
      </c>
      <c r="E595" s="722" t="s">
        <v>1493</v>
      </c>
      <c r="F595" s="714" t="s">
        <v>705</v>
      </c>
      <c r="G595" s="723" t="s">
        <v>1519</v>
      </c>
      <c r="H595" s="714" t="s">
        <v>1520</v>
      </c>
      <c r="I595" s="714" t="s">
        <v>402</v>
      </c>
      <c r="J595" s="724">
        <v>1</v>
      </c>
      <c r="K595" s="741">
        <v>18.122389685854365</v>
      </c>
      <c r="L595" s="741">
        <v>1</v>
      </c>
      <c r="M595" s="736">
        <v>100</v>
      </c>
      <c r="N595" s="719">
        <f t="shared" si="27"/>
        <v>18.122389685854365</v>
      </c>
      <c r="O595" s="737">
        <f t="shared" si="28"/>
        <v>18.122389685854365</v>
      </c>
      <c r="P595" s="738">
        <v>0</v>
      </c>
      <c r="Q595" s="737">
        <f t="shared" si="29"/>
        <v>18.122389685854365</v>
      </c>
      <c r="R595" s="714" t="s">
        <v>498</v>
      </c>
      <c r="S595" s="721" t="s">
        <v>1521</v>
      </c>
      <c r="U595" s="714">
        <v>48.9</v>
      </c>
      <c r="V595" s="714">
        <v>10374</v>
      </c>
    </row>
    <row r="596" spans="1:22">
      <c r="A596" s="721" t="s">
        <v>676</v>
      </c>
      <c r="B596" s="714">
        <v>2008</v>
      </c>
      <c r="D596" s="722" t="s">
        <v>676</v>
      </c>
      <c r="E596" s="722" t="s">
        <v>732</v>
      </c>
      <c r="F596" s="714" t="s">
        <v>705</v>
      </c>
      <c r="G596" s="723" t="s">
        <v>1519</v>
      </c>
      <c r="H596" s="714" t="s">
        <v>1520</v>
      </c>
      <c r="I596" s="714" t="s">
        <v>402</v>
      </c>
      <c r="J596" s="724">
        <v>1</v>
      </c>
      <c r="K596" s="741">
        <v>13.882331577991646</v>
      </c>
      <c r="L596" s="741">
        <v>1</v>
      </c>
      <c r="M596" s="736">
        <v>100</v>
      </c>
      <c r="N596" s="719">
        <f t="shared" si="27"/>
        <v>13.882331577991646</v>
      </c>
      <c r="O596" s="737">
        <f t="shared" si="28"/>
        <v>13.882331577991646</v>
      </c>
      <c r="P596" s="738">
        <v>0</v>
      </c>
      <c r="Q596" s="737">
        <f t="shared" si="29"/>
        <v>13.882331577991646</v>
      </c>
      <c r="R596" s="714" t="s">
        <v>498</v>
      </c>
      <c r="S596" s="721" t="s">
        <v>1521</v>
      </c>
      <c r="U596" s="714">
        <v>48.9</v>
      </c>
      <c r="V596" s="714">
        <v>10374</v>
      </c>
    </row>
    <row r="597" spans="1:22">
      <c r="A597" s="721" t="s">
        <v>676</v>
      </c>
      <c r="B597" s="714">
        <v>2008</v>
      </c>
      <c r="D597" s="722" t="s">
        <v>675</v>
      </c>
      <c r="E597" s="722" t="s">
        <v>1493</v>
      </c>
      <c r="F597" s="714" t="s">
        <v>705</v>
      </c>
      <c r="G597" s="723" t="s">
        <v>1519</v>
      </c>
      <c r="H597" s="714" t="s">
        <v>1520</v>
      </c>
      <c r="I597" s="714" t="s">
        <v>402</v>
      </c>
      <c r="J597" s="724">
        <v>1</v>
      </c>
      <c r="K597" s="741">
        <v>15.404031232976211</v>
      </c>
      <c r="L597" s="741">
        <v>1</v>
      </c>
      <c r="M597" s="736">
        <v>100</v>
      </c>
      <c r="N597" s="719">
        <f t="shared" si="27"/>
        <v>15.404031232976211</v>
      </c>
      <c r="O597" s="737">
        <f t="shared" si="28"/>
        <v>15.404031232976212</v>
      </c>
      <c r="P597" s="738">
        <v>0</v>
      </c>
      <c r="Q597" s="737">
        <f t="shared" si="29"/>
        <v>15.404031232976212</v>
      </c>
      <c r="R597" s="714" t="s">
        <v>498</v>
      </c>
      <c r="S597" s="721" t="s">
        <v>1521</v>
      </c>
      <c r="U597" s="714">
        <v>48.9</v>
      </c>
      <c r="V597" s="714">
        <v>10374</v>
      </c>
    </row>
    <row r="598" spans="1:22">
      <c r="A598" s="721" t="s">
        <v>676</v>
      </c>
      <c r="B598" s="714">
        <v>2008</v>
      </c>
      <c r="D598" s="722" t="s">
        <v>675</v>
      </c>
      <c r="E598" s="722" t="s">
        <v>1493</v>
      </c>
      <c r="F598" s="714" t="s">
        <v>705</v>
      </c>
      <c r="G598" s="723" t="s">
        <v>1519</v>
      </c>
      <c r="H598" s="714" t="s">
        <v>1520</v>
      </c>
      <c r="I598" s="714" t="s">
        <v>402</v>
      </c>
      <c r="J598" s="724">
        <v>1</v>
      </c>
      <c r="K598" s="741">
        <v>17.839113855093515</v>
      </c>
      <c r="L598" s="741">
        <v>1</v>
      </c>
      <c r="M598" s="736">
        <v>100</v>
      </c>
      <c r="N598" s="719">
        <f t="shared" si="27"/>
        <v>17.839113855093515</v>
      </c>
      <c r="O598" s="737">
        <f t="shared" si="28"/>
        <v>17.839113855093515</v>
      </c>
      <c r="P598" s="738">
        <v>0</v>
      </c>
      <c r="Q598" s="737">
        <f t="shared" si="29"/>
        <v>17.839113855093515</v>
      </c>
      <c r="R598" s="714" t="s">
        <v>498</v>
      </c>
      <c r="S598" s="721" t="s">
        <v>1521</v>
      </c>
      <c r="U598" s="714">
        <v>48.9</v>
      </c>
      <c r="V598" s="714">
        <v>10374</v>
      </c>
    </row>
    <row r="599" spans="1:22">
      <c r="A599" s="721" t="s">
        <v>676</v>
      </c>
      <c r="B599" s="714">
        <v>2008</v>
      </c>
      <c r="D599" s="722" t="s">
        <v>675</v>
      </c>
      <c r="E599" s="722" t="s">
        <v>1493</v>
      </c>
      <c r="F599" s="714" t="s">
        <v>705</v>
      </c>
      <c r="G599" s="723" t="s">
        <v>1519</v>
      </c>
      <c r="H599" s="714" t="s">
        <v>1520</v>
      </c>
      <c r="I599" s="714" t="s">
        <v>402</v>
      </c>
      <c r="J599" s="724">
        <v>1</v>
      </c>
      <c r="K599" s="741">
        <v>18.93045215180679</v>
      </c>
      <c r="L599" s="741">
        <v>1</v>
      </c>
      <c r="M599" s="736">
        <v>100</v>
      </c>
      <c r="N599" s="719">
        <f t="shared" si="27"/>
        <v>18.93045215180679</v>
      </c>
      <c r="O599" s="737">
        <f t="shared" si="28"/>
        <v>18.93045215180679</v>
      </c>
      <c r="P599" s="738">
        <v>0</v>
      </c>
      <c r="Q599" s="737">
        <f t="shared" si="29"/>
        <v>18.93045215180679</v>
      </c>
      <c r="R599" s="714" t="s">
        <v>498</v>
      </c>
      <c r="S599" s="721" t="s">
        <v>1521</v>
      </c>
      <c r="U599" s="714">
        <v>48.9</v>
      </c>
      <c r="V599" s="714">
        <v>10374</v>
      </c>
    </row>
    <row r="600" spans="1:22">
      <c r="A600" s="721" t="s">
        <v>676</v>
      </c>
      <c r="B600" s="714">
        <v>2008</v>
      </c>
      <c r="D600" s="722" t="s">
        <v>675</v>
      </c>
      <c r="E600" s="722" t="s">
        <v>1493</v>
      </c>
      <c r="F600" s="714" t="s">
        <v>705</v>
      </c>
      <c r="G600" s="723" t="s">
        <v>1519</v>
      </c>
      <c r="H600" s="714" t="s">
        <v>1520</v>
      </c>
      <c r="I600" s="714" t="s">
        <v>402</v>
      </c>
      <c r="J600" s="724">
        <v>1</v>
      </c>
      <c r="K600" s="741">
        <v>15.970582894497911</v>
      </c>
      <c r="L600" s="741">
        <v>1</v>
      </c>
      <c r="M600" s="736">
        <v>100</v>
      </c>
      <c r="N600" s="719">
        <f t="shared" si="27"/>
        <v>15.970582894497911</v>
      </c>
      <c r="O600" s="737">
        <f t="shared" si="28"/>
        <v>15.970582894497912</v>
      </c>
      <c r="P600" s="738">
        <v>0</v>
      </c>
      <c r="Q600" s="737">
        <f t="shared" si="29"/>
        <v>15.970582894497912</v>
      </c>
      <c r="R600" s="714" t="s">
        <v>498</v>
      </c>
      <c r="S600" s="721" t="s">
        <v>1521</v>
      </c>
      <c r="U600" s="714">
        <v>48.9</v>
      </c>
      <c r="V600" s="714">
        <v>10374</v>
      </c>
    </row>
    <row r="601" spans="1:22">
      <c r="A601" s="721" t="s">
        <v>676</v>
      </c>
      <c r="B601" s="714">
        <v>2008</v>
      </c>
      <c r="D601" s="722" t="s">
        <v>675</v>
      </c>
      <c r="E601" s="722" t="s">
        <v>1493</v>
      </c>
      <c r="F601" s="714" t="s">
        <v>705</v>
      </c>
      <c r="G601" s="723" t="s">
        <v>1519</v>
      </c>
      <c r="H601" s="714" t="s">
        <v>1520</v>
      </c>
      <c r="I601" s="714" t="s">
        <v>402</v>
      </c>
      <c r="J601" s="724">
        <v>1</v>
      </c>
      <c r="K601" s="741">
        <v>19.075721808607227</v>
      </c>
      <c r="L601" s="741">
        <v>1</v>
      </c>
      <c r="M601" s="736">
        <v>100</v>
      </c>
      <c r="N601" s="719">
        <f t="shared" si="27"/>
        <v>19.075721808607227</v>
      </c>
      <c r="O601" s="737">
        <f t="shared" si="28"/>
        <v>19.075721808607227</v>
      </c>
      <c r="P601" s="738">
        <v>0</v>
      </c>
      <c r="Q601" s="737">
        <f t="shared" si="29"/>
        <v>19.075721808607227</v>
      </c>
      <c r="R601" s="714" t="s">
        <v>498</v>
      </c>
      <c r="S601" s="721" t="s">
        <v>1521</v>
      </c>
      <c r="U601" s="714">
        <v>48.9</v>
      </c>
      <c r="V601" s="714">
        <v>10374</v>
      </c>
    </row>
    <row r="602" spans="1:22">
      <c r="A602" s="721" t="s">
        <v>676</v>
      </c>
      <c r="B602" s="714">
        <v>2008</v>
      </c>
      <c r="D602" s="722" t="s">
        <v>675</v>
      </c>
      <c r="E602" s="722" t="s">
        <v>1493</v>
      </c>
      <c r="F602" s="714" t="s">
        <v>705</v>
      </c>
      <c r="G602" s="723" t="s">
        <v>1519</v>
      </c>
      <c r="H602" s="714" t="s">
        <v>1520</v>
      </c>
      <c r="I602" s="714" t="s">
        <v>402</v>
      </c>
      <c r="J602" s="724">
        <v>1</v>
      </c>
      <c r="K602" s="741">
        <v>18.122389685854365</v>
      </c>
      <c r="L602" s="741">
        <v>1</v>
      </c>
      <c r="M602" s="736">
        <v>100</v>
      </c>
      <c r="N602" s="719">
        <f t="shared" si="27"/>
        <v>18.122389685854365</v>
      </c>
      <c r="O602" s="737">
        <f t="shared" si="28"/>
        <v>18.122389685854365</v>
      </c>
      <c r="P602" s="738">
        <v>0</v>
      </c>
      <c r="Q602" s="737">
        <f t="shared" si="29"/>
        <v>18.122389685854365</v>
      </c>
      <c r="R602" s="714" t="s">
        <v>498</v>
      </c>
      <c r="S602" s="721" t="s">
        <v>1521</v>
      </c>
      <c r="U602" s="714">
        <v>48.9</v>
      </c>
      <c r="V602" s="714">
        <v>10374</v>
      </c>
    </row>
    <row r="603" spans="1:22">
      <c r="A603" s="721" t="s">
        <v>676</v>
      </c>
      <c r="B603" s="714">
        <v>2008</v>
      </c>
      <c r="D603" s="722" t="s">
        <v>676</v>
      </c>
      <c r="E603" s="722" t="s">
        <v>732</v>
      </c>
      <c r="F603" s="714" t="s">
        <v>705</v>
      </c>
      <c r="G603" s="723" t="s">
        <v>1519</v>
      </c>
      <c r="H603" s="714" t="s">
        <v>1520</v>
      </c>
      <c r="I603" s="714" t="s">
        <v>402</v>
      </c>
      <c r="J603" s="724">
        <v>1</v>
      </c>
      <c r="K603" s="741">
        <v>13.219538768839657</v>
      </c>
      <c r="L603" s="741">
        <v>1</v>
      </c>
      <c r="M603" s="736">
        <v>100</v>
      </c>
      <c r="N603" s="719">
        <f t="shared" si="27"/>
        <v>13.219538768839657</v>
      </c>
      <c r="O603" s="737">
        <f t="shared" si="28"/>
        <v>13.219538768839655</v>
      </c>
      <c r="P603" s="738">
        <v>0</v>
      </c>
      <c r="Q603" s="737">
        <f t="shared" si="29"/>
        <v>13.219538768839655</v>
      </c>
      <c r="R603" s="714" t="s">
        <v>498</v>
      </c>
      <c r="S603" s="721" t="s">
        <v>1521</v>
      </c>
      <c r="U603" s="714">
        <v>48.9</v>
      </c>
      <c r="V603" s="714">
        <v>10374</v>
      </c>
    </row>
    <row r="604" spans="1:22">
      <c r="A604" s="721" t="s">
        <v>676</v>
      </c>
      <c r="B604" s="714">
        <v>2008</v>
      </c>
      <c r="D604" s="722" t="s">
        <v>675</v>
      </c>
      <c r="E604" s="722" t="s">
        <v>1493</v>
      </c>
      <c r="F604" s="714" t="s">
        <v>705</v>
      </c>
      <c r="G604" s="723" t="s">
        <v>1519</v>
      </c>
      <c r="H604" s="714" t="s">
        <v>1520</v>
      </c>
      <c r="I604" s="714" t="s">
        <v>402</v>
      </c>
      <c r="J604" s="724">
        <v>1</v>
      </c>
      <c r="K604" s="741">
        <v>18.122389685854365</v>
      </c>
      <c r="L604" s="741">
        <v>1</v>
      </c>
      <c r="M604" s="736">
        <v>100</v>
      </c>
      <c r="N604" s="719">
        <f t="shared" si="27"/>
        <v>18.122389685854365</v>
      </c>
      <c r="O604" s="737">
        <f t="shared" si="28"/>
        <v>18.122389685854365</v>
      </c>
      <c r="P604" s="738">
        <v>0</v>
      </c>
      <c r="Q604" s="737">
        <f t="shared" si="29"/>
        <v>18.122389685854365</v>
      </c>
      <c r="R604" s="714" t="s">
        <v>498</v>
      </c>
      <c r="S604" s="721" t="s">
        <v>1521</v>
      </c>
      <c r="U604" s="714">
        <v>48.9</v>
      </c>
      <c r="V604" s="714">
        <v>10374</v>
      </c>
    </row>
    <row r="605" spans="1:22">
      <c r="A605" s="721" t="s">
        <v>676</v>
      </c>
      <c r="B605" s="714">
        <v>2008</v>
      </c>
      <c r="D605" s="722" t="s">
        <v>675</v>
      </c>
      <c r="E605" s="722" t="s">
        <v>1493</v>
      </c>
      <c r="F605" s="714" t="s">
        <v>705</v>
      </c>
      <c r="G605" s="723" t="s">
        <v>1519</v>
      </c>
      <c r="H605" s="714" t="s">
        <v>1520</v>
      </c>
      <c r="I605" s="714" t="s">
        <v>402</v>
      </c>
      <c r="J605" s="724">
        <v>1</v>
      </c>
      <c r="K605" s="741">
        <v>18.004358089704013</v>
      </c>
      <c r="L605" s="741">
        <v>1</v>
      </c>
      <c r="M605" s="736">
        <v>100</v>
      </c>
      <c r="N605" s="719">
        <f t="shared" si="27"/>
        <v>18.004358089704013</v>
      </c>
      <c r="O605" s="737">
        <f t="shared" si="28"/>
        <v>18.004358089704013</v>
      </c>
      <c r="P605" s="738">
        <v>0</v>
      </c>
      <c r="Q605" s="737">
        <f t="shared" si="29"/>
        <v>18.004358089704013</v>
      </c>
      <c r="R605" s="714" t="s">
        <v>498</v>
      </c>
      <c r="S605" s="721" t="s">
        <v>1521</v>
      </c>
      <c r="U605" s="714">
        <v>48.9</v>
      </c>
      <c r="V605" s="714">
        <v>10374</v>
      </c>
    </row>
    <row r="606" spans="1:22">
      <c r="A606" s="721" t="s">
        <v>676</v>
      </c>
      <c r="B606" s="714">
        <v>2008</v>
      </c>
      <c r="D606" s="722" t="s">
        <v>675</v>
      </c>
      <c r="E606" s="722" t="s">
        <v>1493</v>
      </c>
      <c r="F606" s="714" t="s">
        <v>705</v>
      </c>
      <c r="G606" s="723" t="s">
        <v>1519</v>
      </c>
      <c r="H606" s="714" t="s">
        <v>1520</v>
      </c>
      <c r="I606" s="714" t="s">
        <v>402</v>
      </c>
      <c r="J606" s="724">
        <v>1</v>
      </c>
      <c r="K606" s="741">
        <v>17.722898129653167</v>
      </c>
      <c r="L606" s="741">
        <v>1</v>
      </c>
      <c r="M606" s="736">
        <v>100</v>
      </c>
      <c r="N606" s="719">
        <f t="shared" si="27"/>
        <v>17.722898129653167</v>
      </c>
      <c r="O606" s="737">
        <f t="shared" si="28"/>
        <v>17.722898129653167</v>
      </c>
      <c r="P606" s="738">
        <v>0</v>
      </c>
      <c r="Q606" s="737">
        <f t="shared" si="29"/>
        <v>17.722898129653167</v>
      </c>
      <c r="R606" s="714" t="s">
        <v>498</v>
      </c>
      <c r="S606" s="721" t="s">
        <v>1521</v>
      </c>
      <c r="U606" s="714">
        <v>48.9</v>
      </c>
      <c r="V606" s="714">
        <v>10374</v>
      </c>
    </row>
    <row r="607" spans="1:22">
      <c r="A607" s="721" t="s">
        <v>676</v>
      </c>
      <c r="B607" s="714">
        <v>2008</v>
      </c>
      <c r="D607" s="722" t="s">
        <v>676</v>
      </c>
      <c r="E607" s="722" t="s">
        <v>732</v>
      </c>
      <c r="F607" s="714" t="s">
        <v>705</v>
      </c>
      <c r="G607" s="723" t="s">
        <v>1519</v>
      </c>
      <c r="H607" s="714" t="s">
        <v>1520</v>
      </c>
      <c r="I607" s="714" t="s">
        <v>402</v>
      </c>
      <c r="J607" s="724">
        <v>1</v>
      </c>
      <c r="K607" s="741">
        <v>11.294715816233884</v>
      </c>
      <c r="L607" s="741">
        <v>1</v>
      </c>
      <c r="M607" s="736">
        <v>100</v>
      </c>
      <c r="N607" s="719">
        <f t="shared" si="27"/>
        <v>11.294715816233884</v>
      </c>
      <c r="O607" s="737">
        <f t="shared" si="28"/>
        <v>11.294715816233884</v>
      </c>
      <c r="P607" s="738">
        <v>0</v>
      </c>
      <c r="Q607" s="737">
        <f t="shared" si="29"/>
        <v>11.294715816233884</v>
      </c>
      <c r="R607" s="714" t="s">
        <v>498</v>
      </c>
      <c r="S607" s="721" t="s">
        <v>1521</v>
      </c>
      <c r="U607" s="714">
        <v>48.9</v>
      </c>
      <c r="V607" s="714">
        <v>10374</v>
      </c>
    </row>
    <row r="608" spans="1:22">
      <c r="A608" s="721" t="s">
        <v>676</v>
      </c>
      <c r="B608" s="714">
        <v>2008</v>
      </c>
      <c r="D608" s="722" t="s">
        <v>675</v>
      </c>
      <c r="E608" s="722" t="s">
        <v>1493</v>
      </c>
      <c r="F608" s="714" t="s">
        <v>705</v>
      </c>
      <c r="G608" s="723" t="s">
        <v>1519</v>
      </c>
      <c r="H608" s="714" t="s">
        <v>1520</v>
      </c>
      <c r="I608" s="714" t="s">
        <v>402</v>
      </c>
      <c r="J608" s="724">
        <v>1</v>
      </c>
      <c r="K608" s="741">
        <v>17.839113855093515</v>
      </c>
      <c r="L608" s="741">
        <v>1</v>
      </c>
      <c r="M608" s="736">
        <v>100</v>
      </c>
      <c r="N608" s="719">
        <f t="shared" si="27"/>
        <v>17.839113855093515</v>
      </c>
      <c r="O608" s="737">
        <f t="shared" si="28"/>
        <v>17.839113855093515</v>
      </c>
      <c r="P608" s="738">
        <v>0</v>
      </c>
      <c r="Q608" s="737">
        <f t="shared" si="29"/>
        <v>17.839113855093515</v>
      </c>
      <c r="R608" s="714" t="s">
        <v>498</v>
      </c>
      <c r="S608" s="721" t="s">
        <v>1521</v>
      </c>
      <c r="U608" s="714">
        <v>48.9</v>
      </c>
      <c r="V608" s="714">
        <v>10374</v>
      </c>
    </row>
    <row r="609" spans="1:22">
      <c r="A609" s="721" t="s">
        <v>676</v>
      </c>
      <c r="B609" s="714">
        <v>2008</v>
      </c>
      <c r="D609" s="722" t="s">
        <v>676</v>
      </c>
      <c r="E609" s="722" t="s">
        <v>732</v>
      </c>
      <c r="F609" s="714" t="s">
        <v>705</v>
      </c>
      <c r="G609" s="723" t="s">
        <v>1519</v>
      </c>
      <c r="H609" s="714" t="s">
        <v>1520</v>
      </c>
      <c r="I609" s="714" t="s">
        <v>402</v>
      </c>
      <c r="J609" s="724">
        <v>1</v>
      </c>
      <c r="K609" s="741">
        <v>15.640094425276919</v>
      </c>
      <c r="L609" s="741">
        <v>1</v>
      </c>
      <c r="M609" s="736">
        <v>100</v>
      </c>
      <c r="N609" s="719">
        <f t="shared" si="27"/>
        <v>15.640094425276919</v>
      </c>
      <c r="O609" s="737">
        <f t="shared" si="28"/>
        <v>15.640094425276917</v>
      </c>
      <c r="P609" s="738">
        <v>0</v>
      </c>
      <c r="Q609" s="737">
        <f t="shared" si="29"/>
        <v>15.640094425276917</v>
      </c>
      <c r="R609" s="714" t="s">
        <v>498</v>
      </c>
      <c r="S609" s="721" t="s">
        <v>1521</v>
      </c>
      <c r="U609" s="714">
        <v>48.9</v>
      </c>
      <c r="V609" s="714">
        <v>10374</v>
      </c>
    </row>
    <row r="610" spans="1:22">
      <c r="A610" s="721" t="s">
        <v>676</v>
      </c>
      <c r="B610" s="714">
        <v>2008</v>
      </c>
      <c r="D610" s="722" t="s">
        <v>675</v>
      </c>
      <c r="E610" s="722" t="s">
        <v>1493</v>
      </c>
      <c r="F610" s="714" t="s">
        <v>705</v>
      </c>
      <c r="G610" s="723" t="s">
        <v>1519</v>
      </c>
      <c r="H610" s="714" t="s">
        <v>1520</v>
      </c>
      <c r="I610" s="714" t="s">
        <v>402</v>
      </c>
      <c r="J610" s="724">
        <v>1</v>
      </c>
      <c r="K610" s="741">
        <v>22.522244416197566</v>
      </c>
      <c r="L610" s="741">
        <v>1</v>
      </c>
      <c r="M610" s="736">
        <v>100</v>
      </c>
      <c r="N610" s="719">
        <f t="shared" si="27"/>
        <v>22.522244416197566</v>
      </c>
      <c r="O610" s="737">
        <f t="shared" si="28"/>
        <v>22.522244416197566</v>
      </c>
      <c r="P610" s="738">
        <v>0</v>
      </c>
      <c r="Q610" s="737">
        <f t="shared" si="29"/>
        <v>22.522244416197566</v>
      </c>
      <c r="R610" s="714" t="s">
        <v>498</v>
      </c>
      <c r="S610" s="721" t="s">
        <v>1521</v>
      </c>
      <c r="U610" s="714">
        <v>48.9</v>
      </c>
      <c r="V610" s="714">
        <v>10374</v>
      </c>
    </row>
    <row r="611" spans="1:22">
      <c r="A611" s="721" t="s">
        <v>676</v>
      </c>
      <c r="B611" s="714">
        <v>2008</v>
      </c>
      <c r="D611" s="722" t="s">
        <v>675</v>
      </c>
      <c r="E611" s="722" t="s">
        <v>1493</v>
      </c>
      <c r="F611" s="714" t="s">
        <v>705</v>
      </c>
      <c r="G611" s="723" t="s">
        <v>1519</v>
      </c>
      <c r="H611" s="714" t="s">
        <v>1520</v>
      </c>
      <c r="I611" s="714" t="s">
        <v>402</v>
      </c>
      <c r="J611" s="724">
        <v>1</v>
      </c>
      <c r="K611" s="741">
        <v>22.522244416197566</v>
      </c>
      <c r="L611" s="741">
        <v>1</v>
      </c>
      <c r="M611" s="736">
        <v>100</v>
      </c>
      <c r="N611" s="719">
        <f t="shared" si="27"/>
        <v>22.522244416197566</v>
      </c>
      <c r="O611" s="737">
        <f t="shared" si="28"/>
        <v>22.522244416197566</v>
      </c>
      <c r="P611" s="738">
        <v>0</v>
      </c>
      <c r="Q611" s="737">
        <f t="shared" si="29"/>
        <v>22.522244416197566</v>
      </c>
      <c r="R611" s="714" t="s">
        <v>498</v>
      </c>
      <c r="S611" s="721" t="s">
        <v>1521</v>
      </c>
      <c r="U611" s="714">
        <v>48.9</v>
      </c>
      <c r="V611" s="714">
        <v>10374</v>
      </c>
    </row>
    <row r="612" spans="1:22">
      <c r="A612" s="721" t="s">
        <v>676</v>
      </c>
      <c r="B612" s="714">
        <v>2008</v>
      </c>
      <c r="D612" s="722" t="s">
        <v>675</v>
      </c>
      <c r="E612" s="722" t="s">
        <v>1493</v>
      </c>
      <c r="F612" s="714" t="s">
        <v>705</v>
      </c>
      <c r="G612" s="723" t="s">
        <v>1519</v>
      </c>
      <c r="H612" s="714" t="s">
        <v>1520</v>
      </c>
      <c r="I612" s="714" t="s">
        <v>402</v>
      </c>
      <c r="J612" s="724">
        <v>1</v>
      </c>
      <c r="K612" s="741">
        <v>15.335028145996004</v>
      </c>
      <c r="L612" s="741">
        <v>1</v>
      </c>
      <c r="M612" s="736">
        <v>100</v>
      </c>
      <c r="N612" s="719">
        <f t="shared" si="27"/>
        <v>15.335028145996004</v>
      </c>
      <c r="O612" s="737">
        <f t="shared" si="28"/>
        <v>15.335028145996004</v>
      </c>
      <c r="P612" s="738">
        <v>0</v>
      </c>
      <c r="Q612" s="737">
        <f t="shared" si="29"/>
        <v>15.335028145996004</v>
      </c>
      <c r="R612" s="714" t="s">
        <v>498</v>
      </c>
      <c r="S612" s="721" t="s">
        <v>1521</v>
      </c>
      <c r="U612" s="714">
        <v>48.9</v>
      </c>
      <c r="V612" s="714">
        <v>10374</v>
      </c>
    </row>
    <row r="613" spans="1:22">
      <c r="A613" s="721" t="s">
        <v>676</v>
      </c>
      <c r="B613" s="714">
        <v>2008</v>
      </c>
      <c r="D613" s="722" t="s">
        <v>675</v>
      </c>
      <c r="E613" s="722" t="s">
        <v>1493</v>
      </c>
      <c r="F613" s="714" t="s">
        <v>705</v>
      </c>
      <c r="G613" s="723" t="s">
        <v>1519</v>
      </c>
      <c r="H613" s="714" t="s">
        <v>1520</v>
      </c>
      <c r="I613" s="714" t="s">
        <v>402</v>
      </c>
      <c r="J613" s="724">
        <v>1</v>
      </c>
      <c r="K613" s="741">
        <v>16.69693117850009</v>
      </c>
      <c r="L613" s="741">
        <v>1</v>
      </c>
      <c r="M613" s="736">
        <v>100</v>
      </c>
      <c r="N613" s="719">
        <f t="shared" si="27"/>
        <v>16.69693117850009</v>
      </c>
      <c r="O613" s="737">
        <f t="shared" si="28"/>
        <v>16.69693117850009</v>
      </c>
      <c r="P613" s="738">
        <v>0</v>
      </c>
      <c r="Q613" s="737">
        <f t="shared" si="29"/>
        <v>16.69693117850009</v>
      </c>
      <c r="R613" s="714" t="s">
        <v>498</v>
      </c>
      <c r="S613" s="721" t="s">
        <v>1521</v>
      </c>
      <c r="U613" s="714">
        <v>48.9</v>
      </c>
      <c r="V613" s="714">
        <v>10374</v>
      </c>
    </row>
    <row r="614" spans="1:22">
      <c r="A614" s="721" t="s">
        <v>676</v>
      </c>
      <c r="B614" s="714">
        <v>2008</v>
      </c>
      <c r="D614" s="722" t="s">
        <v>675</v>
      </c>
      <c r="E614" s="722" t="s">
        <v>1493</v>
      </c>
      <c r="F614" s="714" t="s">
        <v>705</v>
      </c>
      <c r="G614" s="723" t="s">
        <v>1519</v>
      </c>
      <c r="H614" s="714" t="s">
        <v>1520</v>
      </c>
      <c r="I614" s="714" t="s">
        <v>402</v>
      </c>
      <c r="J614" s="724">
        <v>1</v>
      </c>
      <c r="K614" s="741">
        <v>17.795532958053386</v>
      </c>
      <c r="L614" s="741">
        <v>1</v>
      </c>
      <c r="M614" s="736">
        <v>100</v>
      </c>
      <c r="N614" s="719">
        <f t="shared" si="27"/>
        <v>17.795532958053386</v>
      </c>
      <c r="O614" s="737">
        <f t="shared" si="28"/>
        <v>17.795532958053386</v>
      </c>
      <c r="P614" s="738">
        <v>0</v>
      </c>
      <c r="Q614" s="737">
        <f t="shared" si="29"/>
        <v>17.795532958053386</v>
      </c>
      <c r="R614" s="714" t="s">
        <v>498</v>
      </c>
      <c r="S614" s="721" t="s">
        <v>1521</v>
      </c>
      <c r="U614" s="714">
        <v>48.9</v>
      </c>
      <c r="V614" s="714">
        <v>10374</v>
      </c>
    </row>
    <row r="615" spans="1:22">
      <c r="A615" s="721" t="s">
        <v>676</v>
      </c>
      <c r="B615" s="714">
        <v>2008</v>
      </c>
      <c r="D615" s="722" t="s">
        <v>675</v>
      </c>
      <c r="E615" s="722" t="s">
        <v>1493</v>
      </c>
      <c r="F615" s="714" t="s">
        <v>705</v>
      </c>
      <c r="G615" s="723" t="s">
        <v>1519</v>
      </c>
      <c r="H615" s="714" t="s">
        <v>1520</v>
      </c>
      <c r="I615" s="714" t="s">
        <v>402</v>
      </c>
      <c r="J615" s="724">
        <v>1</v>
      </c>
      <c r="K615" s="741">
        <v>17.563101507172689</v>
      </c>
      <c r="L615" s="741">
        <v>1</v>
      </c>
      <c r="M615" s="736">
        <v>100</v>
      </c>
      <c r="N615" s="719">
        <f t="shared" si="27"/>
        <v>17.563101507172689</v>
      </c>
      <c r="O615" s="737">
        <f t="shared" si="28"/>
        <v>17.563101507172689</v>
      </c>
      <c r="P615" s="738">
        <v>0</v>
      </c>
      <c r="Q615" s="737">
        <f t="shared" si="29"/>
        <v>17.563101507172689</v>
      </c>
      <c r="R615" s="714" t="s">
        <v>498</v>
      </c>
      <c r="S615" s="721" t="s">
        <v>1521</v>
      </c>
      <c r="U615" s="714">
        <v>48.9</v>
      </c>
      <c r="V615" s="714">
        <v>10374</v>
      </c>
    </row>
    <row r="616" spans="1:22">
      <c r="A616" s="721" t="s">
        <v>676</v>
      </c>
      <c r="B616" s="714">
        <v>2008</v>
      </c>
      <c r="D616" s="722" t="s">
        <v>676</v>
      </c>
      <c r="E616" s="722" t="s">
        <v>732</v>
      </c>
      <c r="F616" s="714" t="s">
        <v>705</v>
      </c>
      <c r="G616" s="723" t="s">
        <v>1519</v>
      </c>
      <c r="H616" s="714" t="s">
        <v>1520</v>
      </c>
      <c r="I616" s="714" t="s">
        <v>402</v>
      </c>
      <c r="J616" s="724">
        <v>1</v>
      </c>
      <c r="K616" s="741">
        <v>15.405847103686217</v>
      </c>
      <c r="L616" s="741">
        <v>1</v>
      </c>
      <c r="M616" s="736">
        <v>100</v>
      </c>
      <c r="N616" s="719">
        <f t="shared" si="27"/>
        <v>15.405847103686217</v>
      </c>
      <c r="O616" s="737">
        <f t="shared" si="28"/>
        <v>15.405847103686215</v>
      </c>
      <c r="P616" s="738">
        <v>0</v>
      </c>
      <c r="Q616" s="737">
        <f t="shared" si="29"/>
        <v>15.405847103686215</v>
      </c>
      <c r="R616" s="714" t="s">
        <v>498</v>
      </c>
      <c r="S616" s="721" t="s">
        <v>1521</v>
      </c>
      <c r="U616" s="714">
        <v>48.9</v>
      </c>
      <c r="V616" s="714">
        <v>10374</v>
      </c>
    </row>
    <row r="617" spans="1:22">
      <c r="A617" s="721" t="s">
        <v>676</v>
      </c>
      <c r="B617" s="714">
        <v>2008</v>
      </c>
      <c r="D617" s="722" t="s">
        <v>675</v>
      </c>
      <c r="E617" s="722" t="s">
        <v>1493</v>
      </c>
      <c r="F617" s="714" t="s">
        <v>705</v>
      </c>
      <c r="G617" s="723" t="s">
        <v>1519</v>
      </c>
      <c r="H617" s="714" t="s">
        <v>1520</v>
      </c>
      <c r="I617" s="714" t="s">
        <v>402</v>
      </c>
      <c r="J617" s="724">
        <v>1</v>
      </c>
      <c r="K617" s="741">
        <v>22.522244416197566</v>
      </c>
      <c r="L617" s="741">
        <v>1</v>
      </c>
      <c r="M617" s="736">
        <v>100</v>
      </c>
      <c r="N617" s="719">
        <f t="shared" si="27"/>
        <v>22.522244416197566</v>
      </c>
      <c r="O617" s="737">
        <f t="shared" si="28"/>
        <v>22.522244416197566</v>
      </c>
      <c r="P617" s="738">
        <v>0</v>
      </c>
      <c r="Q617" s="737">
        <f t="shared" si="29"/>
        <v>22.522244416197566</v>
      </c>
      <c r="R617" s="714" t="s">
        <v>498</v>
      </c>
      <c r="S617" s="721" t="s">
        <v>1521</v>
      </c>
      <c r="U617" s="714">
        <v>48.9</v>
      </c>
      <c r="V617" s="714">
        <v>10374</v>
      </c>
    </row>
    <row r="618" spans="1:22">
      <c r="A618" s="721" t="s">
        <v>676</v>
      </c>
      <c r="B618" s="714">
        <v>2008</v>
      </c>
      <c r="D618" s="722" t="s">
        <v>675</v>
      </c>
      <c r="E618" s="722" t="s">
        <v>1493</v>
      </c>
      <c r="F618" s="714" t="s">
        <v>705</v>
      </c>
      <c r="G618" s="723" t="s">
        <v>1519</v>
      </c>
      <c r="H618" s="714" t="s">
        <v>1520</v>
      </c>
      <c r="I618" s="714" t="s">
        <v>402</v>
      </c>
      <c r="J618" s="724">
        <v>1</v>
      </c>
      <c r="K618" s="741">
        <v>22.522244416197566</v>
      </c>
      <c r="L618" s="741">
        <v>1</v>
      </c>
      <c r="M618" s="736">
        <v>100</v>
      </c>
      <c r="N618" s="719">
        <f t="shared" si="27"/>
        <v>22.522244416197566</v>
      </c>
      <c r="O618" s="737">
        <f t="shared" si="28"/>
        <v>22.522244416197566</v>
      </c>
      <c r="P618" s="738">
        <v>0</v>
      </c>
      <c r="Q618" s="737">
        <f t="shared" si="29"/>
        <v>22.522244416197566</v>
      </c>
      <c r="R618" s="714" t="s">
        <v>498</v>
      </c>
      <c r="S618" s="721" t="s">
        <v>1521</v>
      </c>
      <c r="U618" s="714">
        <v>48.9</v>
      </c>
      <c r="V618" s="714">
        <v>10374</v>
      </c>
    </row>
    <row r="619" spans="1:22">
      <c r="A619" s="714" t="s">
        <v>1523</v>
      </c>
      <c r="B619" s="714">
        <v>2008</v>
      </c>
      <c r="D619" s="722" t="s">
        <v>636</v>
      </c>
      <c r="E619" s="722" t="s">
        <v>455</v>
      </c>
      <c r="F619" s="714" t="s">
        <v>705</v>
      </c>
      <c r="G619" s="723" t="s">
        <v>1480</v>
      </c>
      <c r="H619" s="714" t="s">
        <v>1494</v>
      </c>
      <c r="I619" s="714" t="s">
        <v>402</v>
      </c>
      <c r="J619" s="724">
        <v>20</v>
      </c>
      <c r="K619" s="741">
        <v>13.101507172689303</v>
      </c>
      <c r="L619" s="741">
        <v>1</v>
      </c>
      <c r="M619" s="736">
        <v>100</v>
      </c>
      <c r="N619" s="719">
        <f t="shared" si="27"/>
        <v>13.101507172689303</v>
      </c>
      <c r="O619" s="737">
        <f t="shared" si="28"/>
        <v>0.65507535863446509</v>
      </c>
      <c r="P619" s="738">
        <v>0</v>
      </c>
      <c r="Q619" s="737">
        <f t="shared" si="29"/>
        <v>0.65507535863446509</v>
      </c>
      <c r="R619" s="714" t="s">
        <v>498</v>
      </c>
      <c r="S619" s="721" t="s">
        <v>1524</v>
      </c>
      <c r="U619" s="714">
        <v>48.9</v>
      </c>
      <c r="V619" s="714">
        <v>10374</v>
      </c>
    </row>
    <row r="620" spans="1:22">
      <c r="A620" s="714" t="s">
        <v>1523</v>
      </c>
      <c r="B620" s="714">
        <v>2008</v>
      </c>
      <c r="D620" s="722" t="s">
        <v>1525</v>
      </c>
      <c r="E620" s="722" t="s">
        <v>1526</v>
      </c>
      <c r="F620" s="714" t="s">
        <v>705</v>
      </c>
      <c r="G620" s="723" t="s">
        <v>1480</v>
      </c>
      <c r="H620" s="714" t="s">
        <v>1494</v>
      </c>
      <c r="I620" s="714" t="s">
        <v>1484</v>
      </c>
      <c r="J620" s="724">
        <v>30</v>
      </c>
      <c r="K620" s="741">
        <v>8.9885600145269642</v>
      </c>
      <c r="L620" s="741">
        <v>1</v>
      </c>
      <c r="M620" s="736">
        <v>100</v>
      </c>
      <c r="N620" s="719">
        <f t="shared" si="27"/>
        <v>8.9885600145269642</v>
      </c>
      <c r="O620" s="737">
        <f t="shared" si="28"/>
        <v>0.2996186671508988</v>
      </c>
      <c r="P620" s="738">
        <v>0</v>
      </c>
      <c r="Q620" s="737">
        <f t="shared" si="29"/>
        <v>0.2996186671508988</v>
      </c>
      <c r="R620" s="714" t="s">
        <v>498</v>
      </c>
      <c r="S620" s="721" t="s">
        <v>1524</v>
      </c>
      <c r="U620" s="714">
        <v>48.9</v>
      </c>
      <c r="V620" s="714">
        <v>10374</v>
      </c>
    </row>
    <row r="621" spans="1:22">
      <c r="A621" s="714" t="s">
        <v>1523</v>
      </c>
      <c r="B621" s="714">
        <v>2008</v>
      </c>
      <c r="D621" s="722" t="s">
        <v>636</v>
      </c>
      <c r="E621" s="722" t="s">
        <v>455</v>
      </c>
      <c r="F621" s="714" t="s">
        <v>705</v>
      </c>
      <c r="G621" s="723" t="s">
        <v>1480</v>
      </c>
      <c r="H621" s="714" t="s">
        <v>1494</v>
      </c>
      <c r="I621" s="714" t="s">
        <v>402</v>
      </c>
      <c r="J621" s="724">
        <v>20</v>
      </c>
      <c r="K621" s="741">
        <v>10.168875976030506</v>
      </c>
      <c r="L621" s="741">
        <v>1</v>
      </c>
      <c r="M621" s="736">
        <v>100</v>
      </c>
      <c r="N621" s="719">
        <f t="shared" si="27"/>
        <v>10.168875976030506</v>
      </c>
      <c r="O621" s="737">
        <f t="shared" si="28"/>
        <v>0.50844379880152535</v>
      </c>
      <c r="P621" s="738">
        <v>0</v>
      </c>
      <c r="Q621" s="737">
        <f t="shared" si="29"/>
        <v>0.50844379880152535</v>
      </c>
      <c r="R621" s="714" t="s">
        <v>498</v>
      </c>
      <c r="S621" s="721" t="s">
        <v>1524</v>
      </c>
      <c r="U621" s="714">
        <v>48.9</v>
      </c>
      <c r="V621" s="714">
        <v>10374</v>
      </c>
    </row>
    <row r="622" spans="1:22">
      <c r="A622" s="714" t="s">
        <v>1523</v>
      </c>
      <c r="B622" s="714">
        <v>2008</v>
      </c>
      <c r="D622" s="722" t="s">
        <v>1527</v>
      </c>
      <c r="E622" s="722" t="s">
        <v>1483</v>
      </c>
      <c r="F622" s="714" t="s">
        <v>705</v>
      </c>
      <c r="G622" s="723" t="s">
        <v>1480</v>
      </c>
      <c r="H622" s="714" t="s">
        <v>1494</v>
      </c>
      <c r="I622" s="714" t="s">
        <v>1484</v>
      </c>
      <c r="J622" s="724">
        <v>1</v>
      </c>
      <c r="K622" s="741">
        <v>0.19066642455057198</v>
      </c>
      <c r="L622" s="741">
        <v>1</v>
      </c>
      <c r="M622" s="736">
        <v>100</v>
      </c>
      <c r="N622" s="719">
        <f t="shared" si="27"/>
        <v>0.19066642455057198</v>
      </c>
      <c r="O622" s="737">
        <f t="shared" si="28"/>
        <v>0.19066642455057198</v>
      </c>
      <c r="P622" s="738">
        <v>0</v>
      </c>
      <c r="Q622" s="737">
        <f t="shared" si="29"/>
        <v>0.19066642455057198</v>
      </c>
      <c r="R622" s="714" t="s">
        <v>498</v>
      </c>
      <c r="S622" s="721" t="s">
        <v>1524</v>
      </c>
      <c r="U622" s="714">
        <v>48.9</v>
      </c>
      <c r="V622" s="714">
        <v>10374</v>
      </c>
    </row>
    <row r="623" spans="1:22">
      <c r="A623" s="714" t="s">
        <v>1523</v>
      </c>
      <c r="B623" s="714">
        <v>2008</v>
      </c>
      <c r="D623" s="722" t="s">
        <v>636</v>
      </c>
      <c r="E623" s="722" t="s">
        <v>455</v>
      </c>
      <c r="F623" s="714" t="s">
        <v>705</v>
      </c>
      <c r="G623" s="723" t="s">
        <v>1480</v>
      </c>
      <c r="H623" s="714" t="s">
        <v>1494</v>
      </c>
      <c r="I623" s="714" t="s">
        <v>402</v>
      </c>
      <c r="J623" s="724">
        <v>20</v>
      </c>
      <c r="K623" s="741">
        <v>11.803159615035408</v>
      </c>
      <c r="L623" s="741">
        <v>1</v>
      </c>
      <c r="M623" s="736">
        <v>100</v>
      </c>
      <c r="N623" s="719">
        <f t="shared" si="27"/>
        <v>11.803159615035408</v>
      </c>
      <c r="O623" s="737">
        <f t="shared" si="28"/>
        <v>0.59015798075177039</v>
      </c>
      <c r="P623" s="738">
        <v>0</v>
      </c>
      <c r="Q623" s="737">
        <f t="shared" si="29"/>
        <v>0.59015798075177039</v>
      </c>
      <c r="R623" s="714" t="s">
        <v>498</v>
      </c>
      <c r="S623" s="721" t="s">
        <v>1524</v>
      </c>
      <c r="U623" s="714">
        <v>48.9</v>
      </c>
      <c r="V623" s="714">
        <v>10374</v>
      </c>
    </row>
    <row r="624" spans="1:22">
      <c r="A624" s="714" t="s">
        <v>1523</v>
      </c>
      <c r="B624" s="714">
        <v>2008</v>
      </c>
      <c r="D624" s="722" t="s">
        <v>636</v>
      </c>
      <c r="E624" s="722" t="s">
        <v>455</v>
      </c>
      <c r="F624" s="714" t="s">
        <v>705</v>
      </c>
      <c r="G624" s="723" t="s">
        <v>1480</v>
      </c>
      <c r="H624" s="714" t="s">
        <v>1494</v>
      </c>
      <c r="I624" s="714" t="s">
        <v>402</v>
      </c>
      <c r="J624" s="724">
        <v>20</v>
      </c>
      <c r="K624" s="741">
        <v>9.5514799346286541</v>
      </c>
      <c r="L624" s="741">
        <v>1</v>
      </c>
      <c r="M624" s="736">
        <v>100</v>
      </c>
      <c r="N624" s="719">
        <f t="shared" si="27"/>
        <v>9.5514799346286541</v>
      </c>
      <c r="O624" s="737">
        <f t="shared" si="28"/>
        <v>0.47757399673143269</v>
      </c>
      <c r="P624" s="738">
        <v>0</v>
      </c>
      <c r="Q624" s="737">
        <f t="shared" si="29"/>
        <v>0.47757399673143269</v>
      </c>
      <c r="R624" s="714" t="s">
        <v>498</v>
      </c>
      <c r="S624" s="721" t="s">
        <v>1524</v>
      </c>
      <c r="U624" s="714">
        <v>48.9</v>
      </c>
      <c r="V624" s="714">
        <v>10374</v>
      </c>
    </row>
    <row r="625" spans="1:22">
      <c r="A625" s="714" t="s">
        <v>1523</v>
      </c>
      <c r="B625" s="714">
        <v>2008</v>
      </c>
      <c r="D625" s="722" t="s">
        <v>1525</v>
      </c>
      <c r="E625" s="722" t="s">
        <v>1526</v>
      </c>
      <c r="F625" s="714" t="s">
        <v>705</v>
      </c>
      <c r="G625" s="723" t="s">
        <v>1480</v>
      </c>
      <c r="H625" s="714" t="s">
        <v>1494</v>
      </c>
      <c r="I625" s="714" t="s">
        <v>1484</v>
      </c>
      <c r="J625" s="724">
        <v>30</v>
      </c>
      <c r="K625" s="741">
        <v>8.2894497911748672</v>
      </c>
      <c r="L625" s="741">
        <v>1</v>
      </c>
      <c r="M625" s="736">
        <v>100</v>
      </c>
      <c r="N625" s="719">
        <f t="shared" si="27"/>
        <v>8.2894497911748672</v>
      </c>
      <c r="O625" s="737">
        <f t="shared" si="28"/>
        <v>0.27631499303916224</v>
      </c>
      <c r="P625" s="738">
        <v>0</v>
      </c>
      <c r="Q625" s="737">
        <f t="shared" si="29"/>
        <v>0.27631499303916224</v>
      </c>
      <c r="R625" s="714" t="s">
        <v>498</v>
      </c>
      <c r="S625" s="721" t="s">
        <v>1524</v>
      </c>
      <c r="U625" s="714">
        <v>48.9</v>
      </c>
      <c r="V625" s="714">
        <v>10374</v>
      </c>
    </row>
    <row r="626" spans="1:22">
      <c r="A626" s="714" t="s">
        <v>1523</v>
      </c>
      <c r="B626" s="714">
        <v>2008</v>
      </c>
      <c r="D626" s="722" t="s">
        <v>636</v>
      </c>
      <c r="E626" s="722" t="s">
        <v>455</v>
      </c>
      <c r="F626" s="714" t="s">
        <v>705</v>
      </c>
      <c r="G626" s="723" t="s">
        <v>1480</v>
      </c>
      <c r="H626" s="714" t="s">
        <v>1494</v>
      </c>
      <c r="I626" s="714" t="s">
        <v>402</v>
      </c>
      <c r="J626" s="724">
        <v>20</v>
      </c>
      <c r="K626" s="741">
        <v>15.698202287997093</v>
      </c>
      <c r="L626" s="741">
        <v>1</v>
      </c>
      <c r="M626" s="736">
        <v>100</v>
      </c>
      <c r="N626" s="719">
        <f t="shared" si="27"/>
        <v>15.698202287997093</v>
      </c>
      <c r="O626" s="737">
        <f t="shared" si="28"/>
        <v>0.7849101143998547</v>
      </c>
      <c r="P626" s="738">
        <v>0</v>
      </c>
      <c r="Q626" s="737">
        <f t="shared" si="29"/>
        <v>0.7849101143998547</v>
      </c>
      <c r="R626" s="714" t="s">
        <v>498</v>
      </c>
      <c r="S626" s="721" t="s">
        <v>1524</v>
      </c>
      <c r="U626" s="714">
        <v>48.9</v>
      </c>
      <c r="V626" s="714">
        <v>10374</v>
      </c>
    </row>
    <row r="627" spans="1:22">
      <c r="A627" s="714" t="s">
        <v>1523</v>
      </c>
      <c r="B627" s="714">
        <v>2008</v>
      </c>
      <c r="D627" s="722" t="s">
        <v>637</v>
      </c>
      <c r="E627" s="715" t="s">
        <v>1518</v>
      </c>
      <c r="F627" s="714" t="s">
        <v>705</v>
      </c>
      <c r="G627" s="723" t="s">
        <v>1480</v>
      </c>
      <c r="H627" s="714" t="s">
        <v>1494</v>
      </c>
      <c r="I627" s="714" t="s">
        <v>1484</v>
      </c>
      <c r="J627" s="724">
        <v>20</v>
      </c>
      <c r="K627" s="741">
        <v>8.0497548574541486</v>
      </c>
      <c r="L627" s="741">
        <v>1</v>
      </c>
      <c r="M627" s="736">
        <v>100</v>
      </c>
      <c r="N627" s="719">
        <f t="shared" si="27"/>
        <v>8.0497548574541486</v>
      </c>
      <c r="O627" s="737">
        <f t="shared" si="28"/>
        <v>0.40248774287270744</v>
      </c>
      <c r="P627" s="738">
        <v>0</v>
      </c>
      <c r="Q627" s="737">
        <f t="shared" si="29"/>
        <v>0.40248774287270744</v>
      </c>
      <c r="R627" s="714" t="s">
        <v>498</v>
      </c>
      <c r="S627" s="721" t="s">
        <v>1524</v>
      </c>
      <c r="U627" s="714">
        <v>48.9</v>
      </c>
      <c r="V627" s="714">
        <v>10374</v>
      </c>
    </row>
    <row r="628" spans="1:22">
      <c r="A628" s="714" t="s">
        <v>1523</v>
      </c>
      <c r="B628" s="714">
        <v>2008</v>
      </c>
      <c r="D628" s="722" t="s">
        <v>636</v>
      </c>
      <c r="E628" s="722" t="s">
        <v>455</v>
      </c>
      <c r="F628" s="714" t="s">
        <v>705</v>
      </c>
      <c r="G628" s="723" t="s">
        <v>1480</v>
      </c>
      <c r="H628" s="714" t="s">
        <v>1494</v>
      </c>
      <c r="I628" s="714" t="s">
        <v>402</v>
      </c>
      <c r="J628" s="724">
        <v>20</v>
      </c>
      <c r="K628" s="741">
        <v>14.236426366442709</v>
      </c>
      <c r="L628" s="741">
        <v>1</v>
      </c>
      <c r="M628" s="736">
        <v>100</v>
      </c>
      <c r="N628" s="719">
        <f t="shared" si="27"/>
        <v>14.236426366442709</v>
      </c>
      <c r="O628" s="737">
        <f t="shared" si="28"/>
        <v>0.71182131832213547</v>
      </c>
      <c r="P628" s="738">
        <v>0</v>
      </c>
      <c r="Q628" s="737">
        <f t="shared" si="29"/>
        <v>0.71182131832213547</v>
      </c>
      <c r="R628" s="714" t="s">
        <v>498</v>
      </c>
      <c r="S628" s="721" t="s">
        <v>1524</v>
      </c>
      <c r="U628" s="714">
        <v>48.9</v>
      </c>
      <c r="V628" s="714">
        <v>10374</v>
      </c>
    </row>
    <row r="629" spans="1:22">
      <c r="A629" s="714" t="s">
        <v>1523</v>
      </c>
      <c r="B629" s="714">
        <v>2008</v>
      </c>
      <c r="D629" s="722" t="s">
        <v>1528</v>
      </c>
      <c r="E629" s="722" t="s">
        <v>1526</v>
      </c>
      <c r="F629" s="714" t="s">
        <v>705</v>
      </c>
      <c r="G629" s="723" t="s">
        <v>1480</v>
      </c>
      <c r="H629" s="714" t="s">
        <v>1494</v>
      </c>
      <c r="I629" s="714" t="s">
        <v>1484</v>
      </c>
      <c r="J629" s="724">
        <v>30</v>
      </c>
      <c r="K629" s="741">
        <v>9.0176139458870512</v>
      </c>
      <c r="L629" s="741">
        <v>1</v>
      </c>
      <c r="M629" s="736">
        <v>100</v>
      </c>
      <c r="N629" s="719">
        <f t="shared" si="27"/>
        <v>9.0176139458870512</v>
      </c>
      <c r="O629" s="737">
        <f t="shared" si="28"/>
        <v>0.3005871315295684</v>
      </c>
      <c r="P629" s="738">
        <v>0</v>
      </c>
      <c r="Q629" s="737">
        <f t="shared" si="29"/>
        <v>0.3005871315295684</v>
      </c>
      <c r="R629" s="714" t="s">
        <v>498</v>
      </c>
      <c r="S629" s="721" t="s">
        <v>1524</v>
      </c>
      <c r="U629" s="714">
        <v>48.9</v>
      </c>
      <c r="V629" s="714">
        <v>10374</v>
      </c>
    </row>
    <row r="630" spans="1:22">
      <c r="A630" s="714" t="s">
        <v>1523</v>
      </c>
      <c r="B630" s="714">
        <v>2008</v>
      </c>
      <c r="D630" s="722" t="s">
        <v>636</v>
      </c>
      <c r="E630" s="722" t="s">
        <v>455</v>
      </c>
      <c r="F630" s="714" t="s">
        <v>705</v>
      </c>
      <c r="G630" s="723" t="s">
        <v>1480</v>
      </c>
      <c r="H630" s="714" t="s">
        <v>1494</v>
      </c>
      <c r="I630" s="714" t="s">
        <v>402</v>
      </c>
      <c r="J630" s="724">
        <v>20</v>
      </c>
      <c r="K630" s="741">
        <v>11.975667332485926</v>
      </c>
      <c r="L630" s="741">
        <v>1</v>
      </c>
      <c r="M630" s="736">
        <v>100</v>
      </c>
      <c r="N630" s="719">
        <f t="shared" si="27"/>
        <v>11.975667332485926</v>
      </c>
      <c r="O630" s="737">
        <f t="shared" si="28"/>
        <v>0.59878336662429632</v>
      </c>
      <c r="P630" s="738">
        <v>0</v>
      </c>
      <c r="Q630" s="737">
        <f t="shared" si="29"/>
        <v>0.59878336662429632</v>
      </c>
      <c r="R630" s="714" t="s">
        <v>498</v>
      </c>
      <c r="S630" s="721" t="s">
        <v>1524</v>
      </c>
      <c r="U630" s="714">
        <v>48.9</v>
      </c>
      <c r="V630" s="714">
        <v>10374</v>
      </c>
    </row>
    <row r="631" spans="1:22">
      <c r="A631" s="714" t="s">
        <v>1523</v>
      </c>
      <c r="B631" s="714">
        <v>2008</v>
      </c>
      <c r="D631" s="722" t="s">
        <v>1529</v>
      </c>
      <c r="E631" s="722" t="s">
        <v>1526</v>
      </c>
      <c r="F631" s="714" t="s">
        <v>705</v>
      </c>
      <c r="G631" s="723" t="s">
        <v>1480</v>
      </c>
      <c r="H631" s="714" t="s">
        <v>1494</v>
      </c>
      <c r="I631" s="714" t="s">
        <v>1484</v>
      </c>
      <c r="J631" s="724">
        <v>30</v>
      </c>
      <c r="K631" s="741">
        <v>7.3361176684220082</v>
      </c>
      <c r="L631" s="741">
        <v>1</v>
      </c>
      <c r="M631" s="736">
        <v>100</v>
      </c>
      <c r="N631" s="719">
        <f t="shared" si="27"/>
        <v>7.3361176684220082</v>
      </c>
      <c r="O631" s="737">
        <f t="shared" si="28"/>
        <v>0.24453725561406695</v>
      </c>
      <c r="P631" s="738">
        <v>0</v>
      </c>
      <c r="Q631" s="737">
        <f t="shared" si="29"/>
        <v>0.24453725561406695</v>
      </c>
      <c r="R631" s="714" t="s">
        <v>498</v>
      </c>
      <c r="S631" s="721" t="s">
        <v>1524</v>
      </c>
      <c r="U631" s="714">
        <v>48.9</v>
      </c>
      <c r="V631" s="714">
        <v>10374</v>
      </c>
    </row>
    <row r="632" spans="1:22">
      <c r="A632" s="714" t="s">
        <v>1523</v>
      </c>
      <c r="B632" s="714">
        <v>2008</v>
      </c>
      <c r="D632" s="722" t="s">
        <v>636</v>
      </c>
      <c r="E632" s="722" t="s">
        <v>455</v>
      </c>
      <c r="F632" s="714" t="s">
        <v>705</v>
      </c>
      <c r="G632" s="723" t="s">
        <v>1480</v>
      </c>
      <c r="H632" s="714" t="s">
        <v>1494</v>
      </c>
      <c r="I632" s="714" t="s">
        <v>402</v>
      </c>
      <c r="J632" s="724">
        <v>20</v>
      </c>
      <c r="K632" s="741">
        <v>15.434901035046304</v>
      </c>
      <c r="L632" s="741">
        <v>1</v>
      </c>
      <c r="M632" s="736">
        <v>100</v>
      </c>
      <c r="N632" s="719">
        <f t="shared" si="27"/>
        <v>15.434901035046304</v>
      </c>
      <c r="O632" s="737">
        <f t="shared" si="28"/>
        <v>0.77174505175231523</v>
      </c>
      <c r="P632" s="738">
        <v>0</v>
      </c>
      <c r="Q632" s="737">
        <f t="shared" si="29"/>
        <v>0.77174505175231523</v>
      </c>
      <c r="R632" s="714" t="s">
        <v>498</v>
      </c>
      <c r="S632" s="721" t="s">
        <v>1524</v>
      </c>
      <c r="U632" s="714">
        <v>48.9</v>
      </c>
      <c r="V632" s="714">
        <v>10374</v>
      </c>
    </row>
    <row r="633" spans="1:22">
      <c r="A633" s="714" t="s">
        <v>1523</v>
      </c>
      <c r="B633" s="714">
        <v>2008</v>
      </c>
      <c r="D633" s="722" t="s">
        <v>636</v>
      </c>
      <c r="E633" s="722" t="s">
        <v>455</v>
      </c>
      <c r="F633" s="714" t="s">
        <v>705</v>
      </c>
      <c r="G633" s="723" t="s">
        <v>1480</v>
      </c>
      <c r="H633" s="714" t="s">
        <v>1494</v>
      </c>
      <c r="I633" s="714" t="s">
        <v>402</v>
      </c>
      <c r="J633" s="724">
        <v>20</v>
      </c>
      <c r="K633" s="741">
        <v>15.698202287997093</v>
      </c>
      <c r="L633" s="741">
        <v>1</v>
      </c>
      <c r="M633" s="736">
        <v>100</v>
      </c>
      <c r="N633" s="719">
        <f t="shared" si="27"/>
        <v>15.698202287997093</v>
      </c>
      <c r="O633" s="737">
        <f t="shared" si="28"/>
        <v>0.7849101143998547</v>
      </c>
      <c r="P633" s="738">
        <v>0</v>
      </c>
      <c r="Q633" s="737">
        <f t="shared" si="29"/>
        <v>0.7849101143998547</v>
      </c>
      <c r="R633" s="714" t="s">
        <v>498</v>
      </c>
      <c r="S633" s="721" t="s">
        <v>1524</v>
      </c>
      <c r="U633" s="714">
        <v>48.9</v>
      </c>
      <c r="V633" s="714">
        <v>10374</v>
      </c>
    </row>
    <row r="634" spans="1:22">
      <c r="A634" s="714" t="s">
        <v>1523</v>
      </c>
      <c r="B634" s="714">
        <v>2008</v>
      </c>
      <c r="D634" s="722" t="s">
        <v>636</v>
      </c>
      <c r="E634" s="722" t="s">
        <v>455</v>
      </c>
      <c r="F634" s="714" t="s">
        <v>705</v>
      </c>
      <c r="G634" s="723" t="s">
        <v>1480</v>
      </c>
      <c r="H634" s="714" t="s">
        <v>1494</v>
      </c>
      <c r="I634" s="714" t="s">
        <v>402</v>
      </c>
      <c r="J634" s="724">
        <v>20</v>
      </c>
      <c r="K634" s="741">
        <v>14.245505719992735</v>
      </c>
      <c r="L634" s="741">
        <v>1</v>
      </c>
      <c r="M634" s="736">
        <v>100</v>
      </c>
      <c r="N634" s="719">
        <f t="shared" si="27"/>
        <v>14.245505719992735</v>
      </c>
      <c r="O634" s="737">
        <f t="shared" si="28"/>
        <v>0.71227528599963674</v>
      </c>
      <c r="P634" s="738">
        <v>0</v>
      </c>
      <c r="Q634" s="737">
        <f t="shared" si="29"/>
        <v>0.71227528599963674</v>
      </c>
      <c r="R634" s="714" t="s">
        <v>498</v>
      </c>
      <c r="S634" s="721" t="s">
        <v>1524</v>
      </c>
      <c r="U634" s="714">
        <v>48.9</v>
      </c>
      <c r="V634" s="714">
        <v>10374</v>
      </c>
    </row>
    <row r="635" spans="1:22">
      <c r="A635" s="714" t="s">
        <v>1523</v>
      </c>
      <c r="B635" s="714">
        <v>2008</v>
      </c>
      <c r="D635" s="722" t="s">
        <v>636</v>
      </c>
      <c r="E635" s="722" t="s">
        <v>455</v>
      </c>
      <c r="F635" s="714" t="s">
        <v>705</v>
      </c>
      <c r="G635" s="723" t="s">
        <v>1480</v>
      </c>
      <c r="H635" s="714" t="s">
        <v>1494</v>
      </c>
      <c r="I635" s="714" t="s">
        <v>402</v>
      </c>
      <c r="J635" s="724">
        <v>20</v>
      </c>
      <c r="K635" s="741">
        <v>12.892682041038677</v>
      </c>
      <c r="L635" s="741">
        <v>1</v>
      </c>
      <c r="M635" s="736">
        <v>100</v>
      </c>
      <c r="N635" s="719">
        <f t="shared" si="27"/>
        <v>12.892682041038677</v>
      </c>
      <c r="O635" s="737">
        <f t="shared" si="28"/>
        <v>0.64463410205193383</v>
      </c>
      <c r="P635" s="738">
        <v>0</v>
      </c>
      <c r="Q635" s="737">
        <f t="shared" si="29"/>
        <v>0.64463410205193383</v>
      </c>
      <c r="R635" s="714" t="s">
        <v>498</v>
      </c>
      <c r="S635" s="721" t="s">
        <v>1524</v>
      </c>
      <c r="U635" s="714">
        <v>48.9</v>
      </c>
      <c r="V635" s="714">
        <v>10374</v>
      </c>
    </row>
    <row r="636" spans="1:22">
      <c r="A636" s="714" t="s">
        <v>1523</v>
      </c>
      <c r="B636" s="714">
        <v>2008</v>
      </c>
      <c r="D636" s="722" t="s">
        <v>1530</v>
      </c>
      <c r="E636" s="715" t="s">
        <v>1518</v>
      </c>
      <c r="F636" s="714" t="s">
        <v>705</v>
      </c>
      <c r="G636" s="723" t="s">
        <v>1480</v>
      </c>
      <c r="H636" s="714" t="s">
        <v>1494</v>
      </c>
      <c r="I636" s="714" t="s">
        <v>1484</v>
      </c>
      <c r="J636" s="724">
        <v>20</v>
      </c>
      <c r="K636" s="741">
        <v>7.6992918104230972</v>
      </c>
      <c r="L636" s="741">
        <v>1</v>
      </c>
      <c r="M636" s="736">
        <v>100</v>
      </c>
      <c r="N636" s="719">
        <f t="shared" si="27"/>
        <v>7.6992918104230972</v>
      </c>
      <c r="O636" s="737">
        <f t="shared" si="28"/>
        <v>0.38496459052115484</v>
      </c>
      <c r="P636" s="738">
        <v>0</v>
      </c>
      <c r="Q636" s="737">
        <f t="shared" si="29"/>
        <v>0.38496459052115484</v>
      </c>
      <c r="R636" s="714" t="s">
        <v>498</v>
      </c>
      <c r="S636" s="721" t="s">
        <v>1524</v>
      </c>
      <c r="U636" s="714">
        <v>48.9</v>
      </c>
      <c r="V636" s="714">
        <v>10374</v>
      </c>
    </row>
    <row r="637" spans="1:22">
      <c r="A637" s="714" t="s">
        <v>1523</v>
      </c>
      <c r="B637" s="714">
        <v>2008</v>
      </c>
      <c r="D637" s="722" t="s">
        <v>636</v>
      </c>
      <c r="E637" s="722" t="s">
        <v>455</v>
      </c>
      <c r="F637" s="714" t="s">
        <v>705</v>
      </c>
      <c r="G637" s="723" t="s">
        <v>1480</v>
      </c>
      <c r="H637" s="714" t="s">
        <v>1494</v>
      </c>
      <c r="I637" s="714" t="s">
        <v>402</v>
      </c>
      <c r="J637" s="724">
        <v>20</v>
      </c>
      <c r="K637" s="741">
        <v>15.398583620846194</v>
      </c>
      <c r="L637" s="741">
        <v>1</v>
      </c>
      <c r="M637" s="736">
        <v>100</v>
      </c>
      <c r="N637" s="719">
        <f t="shared" si="27"/>
        <v>15.398583620846194</v>
      </c>
      <c r="O637" s="737">
        <f t="shared" si="28"/>
        <v>0.76992918104230967</v>
      </c>
      <c r="P637" s="738">
        <v>0</v>
      </c>
      <c r="Q637" s="737">
        <f t="shared" si="29"/>
        <v>0.76992918104230967</v>
      </c>
      <c r="R637" s="714" t="s">
        <v>498</v>
      </c>
      <c r="S637" s="721" t="s">
        <v>1524</v>
      </c>
      <c r="U637" s="714">
        <v>48.9</v>
      </c>
      <c r="V637" s="714">
        <v>10374</v>
      </c>
    </row>
    <row r="638" spans="1:22">
      <c r="A638" s="714" t="s">
        <v>1523</v>
      </c>
      <c r="B638" s="714">
        <v>2008</v>
      </c>
      <c r="D638" s="722" t="s">
        <v>636</v>
      </c>
      <c r="E638" s="722" t="s">
        <v>455</v>
      </c>
      <c r="F638" s="714" t="s">
        <v>705</v>
      </c>
      <c r="G638" s="723" t="s">
        <v>1480</v>
      </c>
      <c r="H638" s="714" t="s">
        <v>1494</v>
      </c>
      <c r="I638" s="714" t="s">
        <v>402</v>
      </c>
      <c r="J638" s="724">
        <v>20</v>
      </c>
      <c r="K638" s="741">
        <v>13.037951697839112</v>
      </c>
      <c r="L638" s="741">
        <v>1</v>
      </c>
      <c r="M638" s="736">
        <v>100</v>
      </c>
      <c r="N638" s="719">
        <f t="shared" si="27"/>
        <v>13.037951697839112</v>
      </c>
      <c r="O638" s="737">
        <f t="shared" si="28"/>
        <v>0.65189758489195559</v>
      </c>
      <c r="P638" s="738">
        <v>0</v>
      </c>
      <c r="Q638" s="737">
        <f t="shared" si="29"/>
        <v>0.65189758489195559</v>
      </c>
      <c r="R638" s="714" t="s">
        <v>498</v>
      </c>
      <c r="S638" s="721" t="s">
        <v>1524</v>
      </c>
      <c r="U638" s="714">
        <v>48.9</v>
      </c>
      <c r="V638" s="714">
        <v>10374</v>
      </c>
    </row>
    <row r="639" spans="1:22">
      <c r="A639" s="714" t="s">
        <v>1523</v>
      </c>
      <c r="B639" s="714">
        <v>2008</v>
      </c>
      <c r="D639" s="722" t="s">
        <v>636</v>
      </c>
      <c r="E639" s="722" t="s">
        <v>455</v>
      </c>
      <c r="F639" s="714" t="s">
        <v>705</v>
      </c>
      <c r="G639" s="723" t="s">
        <v>1480</v>
      </c>
      <c r="H639" s="714" t="s">
        <v>1494</v>
      </c>
      <c r="I639" s="714" t="s">
        <v>402</v>
      </c>
      <c r="J639" s="724">
        <v>20</v>
      </c>
      <c r="K639" s="741">
        <v>12.111857635736335</v>
      </c>
      <c r="L639" s="741">
        <v>1</v>
      </c>
      <c r="M639" s="736">
        <v>100</v>
      </c>
      <c r="N639" s="719">
        <f t="shared" si="27"/>
        <v>12.111857635736335</v>
      </c>
      <c r="O639" s="737">
        <f t="shared" si="28"/>
        <v>0.60559288178681681</v>
      </c>
      <c r="P639" s="738">
        <v>0</v>
      </c>
      <c r="Q639" s="737">
        <f t="shared" si="29"/>
        <v>0.60559288178681681</v>
      </c>
      <c r="R639" s="714" t="s">
        <v>498</v>
      </c>
      <c r="S639" s="721" t="s">
        <v>1524</v>
      </c>
      <c r="U639" s="714">
        <v>48.9</v>
      </c>
      <c r="V639" s="714">
        <v>10374</v>
      </c>
    </row>
    <row r="640" spans="1:22">
      <c r="A640" s="714" t="s">
        <v>1523</v>
      </c>
      <c r="B640" s="714">
        <v>2008</v>
      </c>
      <c r="D640" s="722" t="s">
        <v>636</v>
      </c>
      <c r="E640" s="722" t="s">
        <v>455</v>
      </c>
      <c r="F640" s="714" t="s">
        <v>705</v>
      </c>
      <c r="G640" s="723" t="s">
        <v>1480</v>
      </c>
      <c r="H640" s="714" t="s">
        <v>1494</v>
      </c>
      <c r="I640" s="714" t="s">
        <v>402</v>
      </c>
      <c r="J640" s="724">
        <v>20</v>
      </c>
      <c r="K640" s="741">
        <v>15.394951879426184</v>
      </c>
      <c r="L640" s="741">
        <v>1</v>
      </c>
      <c r="M640" s="736">
        <v>100</v>
      </c>
      <c r="N640" s="719">
        <f t="shared" si="27"/>
        <v>15.394951879426184</v>
      </c>
      <c r="O640" s="737">
        <f t="shared" si="28"/>
        <v>0.76974759397130921</v>
      </c>
      <c r="P640" s="738">
        <v>0</v>
      </c>
      <c r="Q640" s="737">
        <f t="shared" si="29"/>
        <v>0.76974759397130921</v>
      </c>
      <c r="R640" s="714" t="s">
        <v>498</v>
      </c>
      <c r="S640" s="721" t="s">
        <v>1524</v>
      </c>
      <c r="U640" s="714">
        <v>48.9</v>
      </c>
      <c r="V640" s="714">
        <v>10374</v>
      </c>
    </row>
    <row r="641" spans="1:22">
      <c r="A641" s="714" t="s">
        <v>1523</v>
      </c>
      <c r="B641" s="714">
        <v>2008</v>
      </c>
      <c r="D641" s="722" t="s">
        <v>636</v>
      </c>
      <c r="E641" s="722" t="s">
        <v>455</v>
      </c>
      <c r="F641" s="714" t="s">
        <v>705</v>
      </c>
      <c r="G641" s="723" t="s">
        <v>1480</v>
      </c>
      <c r="H641" s="714" t="s">
        <v>1494</v>
      </c>
      <c r="I641" s="714" t="s">
        <v>402</v>
      </c>
      <c r="J641" s="724">
        <v>20</v>
      </c>
      <c r="K641" s="741">
        <v>12.086435445796258</v>
      </c>
      <c r="L641" s="741">
        <v>1</v>
      </c>
      <c r="M641" s="736">
        <v>100</v>
      </c>
      <c r="N641" s="719">
        <f t="shared" si="27"/>
        <v>12.086435445796258</v>
      </c>
      <c r="O641" s="737">
        <f t="shared" si="28"/>
        <v>0.60432177228981288</v>
      </c>
      <c r="P641" s="738">
        <v>0</v>
      </c>
      <c r="Q641" s="737">
        <f t="shared" si="29"/>
        <v>0.60432177228981288</v>
      </c>
      <c r="R641" s="714" t="s">
        <v>498</v>
      </c>
      <c r="S641" s="721" t="s">
        <v>1524</v>
      </c>
      <c r="U641" s="714">
        <v>48.9</v>
      </c>
      <c r="V641" s="714">
        <v>10374</v>
      </c>
    </row>
    <row r="642" spans="1:22">
      <c r="A642" s="714" t="s">
        <v>1523</v>
      </c>
      <c r="B642" s="714">
        <v>2008</v>
      </c>
      <c r="D642" s="722" t="s">
        <v>1531</v>
      </c>
      <c r="E642" s="722" t="s">
        <v>1526</v>
      </c>
      <c r="F642" s="714" t="s">
        <v>705</v>
      </c>
      <c r="G642" s="723" t="s">
        <v>1480</v>
      </c>
      <c r="H642" s="714" t="s">
        <v>1494</v>
      </c>
      <c r="I642" s="714" t="s">
        <v>1484</v>
      </c>
      <c r="J642" s="724">
        <v>30</v>
      </c>
      <c r="K642" s="741">
        <v>8.4619575086253853</v>
      </c>
      <c r="L642" s="741">
        <v>1</v>
      </c>
      <c r="M642" s="736">
        <v>100</v>
      </c>
      <c r="N642" s="719">
        <f t="shared" si="27"/>
        <v>8.4619575086253853</v>
      </c>
      <c r="O642" s="737">
        <f t="shared" si="28"/>
        <v>0.28206525028751284</v>
      </c>
      <c r="P642" s="738">
        <v>0</v>
      </c>
      <c r="Q642" s="737">
        <f t="shared" si="29"/>
        <v>0.28206525028751284</v>
      </c>
      <c r="R642" s="714" t="s">
        <v>498</v>
      </c>
      <c r="S642" s="721" t="s">
        <v>1524</v>
      </c>
      <c r="U642" s="714">
        <v>48.9</v>
      </c>
      <c r="V642" s="714">
        <v>10374</v>
      </c>
    </row>
    <row r="643" spans="1:22">
      <c r="A643" s="714" t="s">
        <v>1523</v>
      </c>
      <c r="B643" s="714">
        <v>2008</v>
      </c>
      <c r="D643" s="722" t="s">
        <v>636</v>
      </c>
      <c r="E643" s="722" t="s">
        <v>455</v>
      </c>
      <c r="F643" s="714" t="s">
        <v>705</v>
      </c>
      <c r="G643" s="723" t="s">
        <v>1480</v>
      </c>
      <c r="H643" s="714" t="s">
        <v>1494</v>
      </c>
      <c r="I643" s="714" t="s">
        <v>402</v>
      </c>
      <c r="J643" s="724">
        <v>20</v>
      </c>
      <c r="K643" s="741">
        <v>11.258398402033775</v>
      </c>
      <c r="L643" s="741">
        <v>1</v>
      </c>
      <c r="M643" s="736">
        <v>100</v>
      </c>
      <c r="N643" s="719">
        <f t="shared" ref="N643:N706" si="30">+K643/L643</f>
        <v>11.258398402033775</v>
      </c>
      <c r="O643" s="737">
        <f t="shared" ref="O643:O706" si="31">+N643/J643/M643*100</f>
        <v>0.56291992010168879</v>
      </c>
      <c r="P643" s="738">
        <v>0</v>
      </c>
      <c r="Q643" s="737">
        <f t="shared" si="29"/>
        <v>0.56291992010168879</v>
      </c>
      <c r="R643" s="714" t="s">
        <v>498</v>
      </c>
      <c r="S643" s="721" t="s">
        <v>1524</v>
      </c>
      <c r="U643" s="714">
        <v>48.9</v>
      </c>
      <c r="V643" s="714">
        <v>10374</v>
      </c>
    </row>
    <row r="644" spans="1:22">
      <c r="A644" s="714" t="s">
        <v>1523</v>
      </c>
      <c r="B644" s="714">
        <v>2008</v>
      </c>
      <c r="D644" s="722" t="s">
        <v>637</v>
      </c>
      <c r="E644" s="722" t="s">
        <v>1483</v>
      </c>
      <c r="F644" s="714" t="s">
        <v>705</v>
      </c>
      <c r="G644" s="723" t="s">
        <v>1480</v>
      </c>
      <c r="H644" s="714" t="s">
        <v>1494</v>
      </c>
      <c r="I644" s="714" t="s">
        <v>1484</v>
      </c>
      <c r="J644" s="724">
        <v>50</v>
      </c>
      <c r="K644" s="741">
        <v>11.349191937534046</v>
      </c>
      <c r="L644" s="741">
        <v>1</v>
      </c>
      <c r="M644" s="736">
        <v>100</v>
      </c>
      <c r="N644" s="719">
        <f t="shared" si="30"/>
        <v>11.349191937534046</v>
      </c>
      <c r="O644" s="737">
        <f t="shared" si="31"/>
        <v>0.22698383875068093</v>
      </c>
      <c r="P644" s="738">
        <v>0</v>
      </c>
      <c r="Q644" s="737">
        <f t="shared" ref="Q644:Q707" si="32">+O644/(1+P644)</f>
        <v>0.22698383875068093</v>
      </c>
      <c r="R644" s="714" t="s">
        <v>498</v>
      </c>
      <c r="S644" s="721" t="s">
        <v>1524</v>
      </c>
      <c r="U644" s="714">
        <v>48.9</v>
      </c>
      <c r="V644" s="714">
        <v>10374</v>
      </c>
    </row>
    <row r="645" spans="1:22">
      <c r="A645" s="714" t="s">
        <v>1523</v>
      </c>
      <c r="B645" s="714">
        <v>2008</v>
      </c>
      <c r="D645" s="722" t="s">
        <v>636</v>
      </c>
      <c r="E645" s="722" t="s">
        <v>455</v>
      </c>
      <c r="F645" s="714" t="s">
        <v>705</v>
      </c>
      <c r="G645" s="723" t="s">
        <v>1480</v>
      </c>
      <c r="H645" s="714" t="s">
        <v>1494</v>
      </c>
      <c r="I645" s="714" t="s">
        <v>402</v>
      </c>
      <c r="J645" s="724">
        <v>20</v>
      </c>
      <c r="K645" s="741">
        <v>10.867986199382603</v>
      </c>
      <c r="L645" s="741">
        <v>1</v>
      </c>
      <c r="M645" s="736">
        <v>100</v>
      </c>
      <c r="N645" s="719">
        <f t="shared" si="30"/>
        <v>10.867986199382603</v>
      </c>
      <c r="O645" s="737">
        <f t="shared" si="31"/>
        <v>0.54339930996913011</v>
      </c>
      <c r="P645" s="738">
        <v>0</v>
      </c>
      <c r="Q645" s="737">
        <f t="shared" si="32"/>
        <v>0.54339930996913011</v>
      </c>
      <c r="R645" s="714" t="s">
        <v>498</v>
      </c>
      <c r="S645" s="721" t="s">
        <v>1524</v>
      </c>
      <c r="U645" s="714">
        <v>48.9</v>
      </c>
      <c r="V645" s="714">
        <v>10374</v>
      </c>
    </row>
    <row r="646" spans="1:22">
      <c r="A646" s="714" t="s">
        <v>1523</v>
      </c>
      <c r="B646" s="714">
        <v>2008</v>
      </c>
      <c r="D646" s="722" t="s">
        <v>636</v>
      </c>
      <c r="E646" s="722" t="s">
        <v>455</v>
      </c>
      <c r="F646" s="714" t="s">
        <v>705</v>
      </c>
      <c r="G646" s="723" t="s">
        <v>1480</v>
      </c>
      <c r="H646" s="714" t="s">
        <v>1494</v>
      </c>
      <c r="I646" s="714" t="s">
        <v>402</v>
      </c>
      <c r="J646" s="724">
        <v>20</v>
      </c>
      <c r="K646" s="741">
        <v>11.663337570364989</v>
      </c>
      <c r="L646" s="741">
        <v>1</v>
      </c>
      <c r="M646" s="736">
        <v>100</v>
      </c>
      <c r="N646" s="719">
        <f t="shared" si="30"/>
        <v>11.663337570364989</v>
      </c>
      <c r="O646" s="737">
        <f t="shared" si="31"/>
        <v>0.58316687851824944</v>
      </c>
      <c r="P646" s="738">
        <v>0</v>
      </c>
      <c r="Q646" s="737">
        <f t="shared" si="32"/>
        <v>0.58316687851824944</v>
      </c>
      <c r="R646" s="714" t="s">
        <v>498</v>
      </c>
      <c r="S646" s="721" t="s">
        <v>1524</v>
      </c>
      <c r="U646" s="714">
        <v>48.9</v>
      </c>
      <c r="V646" s="714">
        <v>10374</v>
      </c>
    </row>
    <row r="647" spans="1:22">
      <c r="A647" s="714" t="s">
        <v>1523</v>
      </c>
      <c r="B647" s="714">
        <v>2008</v>
      </c>
      <c r="D647" s="722" t="s">
        <v>1525</v>
      </c>
      <c r="E647" s="722" t="s">
        <v>1526</v>
      </c>
      <c r="F647" s="714" t="s">
        <v>705</v>
      </c>
      <c r="G647" s="723" t="s">
        <v>1480</v>
      </c>
      <c r="H647" s="714" t="s">
        <v>1494</v>
      </c>
      <c r="I647" s="714" t="s">
        <v>1484</v>
      </c>
      <c r="J647" s="724">
        <v>20</v>
      </c>
      <c r="K647" s="741">
        <v>8.64717632104594</v>
      </c>
      <c r="L647" s="741">
        <v>1</v>
      </c>
      <c r="M647" s="736">
        <v>100</v>
      </c>
      <c r="N647" s="719">
        <f t="shared" si="30"/>
        <v>8.64717632104594</v>
      </c>
      <c r="O647" s="737">
        <f t="shared" si="31"/>
        <v>0.43235881605229698</v>
      </c>
      <c r="P647" s="738">
        <v>0</v>
      </c>
      <c r="Q647" s="737">
        <f t="shared" si="32"/>
        <v>0.43235881605229698</v>
      </c>
      <c r="R647" s="714" t="s">
        <v>498</v>
      </c>
      <c r="S647" s="721" t="s">
        <v>1524</v>
      </c>
      <c r="U647" s="714">
        <v>48.9</v>
      </c>
      <c r="V647" s="714">
        <v>10374</v>
      </c>
    </row>
    <row r="648" spans="1:22">
      <c r="A648" s="714" t="s">
        <v>1523</v>
      </c>
      <c r="B648" s="714">
        <v>2008</v>
      </c>
      <c r="D648" s="722" t="s">
        <v>636</v>
      </c>
      <c r="E648" s="722" t="s">
        <v>455</v>
      </c>
      <c r="F648" s="714" t="s">
        <v>705</v>
      </c>
      <c r="G648" s="723" t="s">
        <v>1480</v>
      </c>
      <c r="H648" s="714" t="s">
        <v>1494</v>
      </c>
      <c r="I648" s="714" t="s">
        <v>402</v>
      </c>
      <c r="J648" s="724">
        <v>20</v>
      </c>
      <c r="K648" s="741">
        <v>12.754675867078262</v>
      </c>
      <c r="L648" s="741">
        <v>1</v>
      </c>
      <c r="M648" s="736">
        <v>100</v>
      </c>
      <c r="N648" s="719">
        <f t="shared" si="30"/>
        <v>12.754675867078262</v>
      </c>
      <c r="O648" s="737">
        <f t="shared" si="31"/>
        <v>0.63773379335391311</v>
      </c>
      <c r="P648" s="738">
        <v>0</v>
      </c>
      <c r="Q648" s="737">
        <f t="shared" si="32"/>
        <v>0.63773379335391311</v>
      </c>
      <c r="R648" s="714" t="s">
        <v>498</v>
      </c>
      <c r="S648" s="721" t="s">
        <v>1524</v>
      </c>
      <c r="U648" s="714">
        <v>48.9</v>
      </c>
      <c r="V648" s="714">
        <v>10374</v>
      </c>
    </row>
    <row r="649" spans="1:22">
      <c r="A649" s="714" t="s">
        <v>1523</v>
      </c>
      <c r="B649" s="714">
        <v>2008</v>
      </c>
      <c r="D649" s="722" t="s">
        <v>637</v>
      </c>
      <c r="E649" s="722" t="s">
        <v>1532</v>
      </c>
      <c r="F649" s="714" t="s">
        <v>705</v>
      </c>
      <c r="G649" s="723" t="s">
        <v>1480</v>
      </c>
      <c r="H649" s="714" t="s">
        <v>1494</v>
      </c>
      <c r="I649" s="714" t="s">
        <v>1484</v>
      </c>
      <c r="J649" s="724">
        <v>50</v>
      </c>
      <c r="K649" s="741">
        <v>9.5333212275285995</v>
      </c>
      <c r="L649" s="741">
        <v>1</v>
      </c>
      <c r="M649" s="736">
        <v>100</v>
      </c>
      <c r="N649" s="719">
        <f t="shared" si="30"/>
        <v>9.5333212275285995</v>
      </c>
      <c r="O649" s="737">
        <f t="shared" si="31"/>
        <v>0.19066642455057198</v>
      </c>
      <c r="P649" s="738">
        <v>0</v>
      </c>
      <c r="Q649" s="737">
        <f t="shared" si="32"/>
        <v>0.19066642455057198</v>
      </c>
      <c r="R649" s="714" t="s">
        <v>498</v>
      </c>
      <c r="S649" s="721" t="s">
        <v>1524</v>
      </c>
      <c r="U649" s="714">
        <v>48.9</v>
      </c>
      <c r="V649" s="714">
        <v>10374</v>
      </c>
    </row>
    <row r="650" spans="1:22">
      <c r="A650" s="714" t="s">
        <v>1523</v>
      </c>
      <c r="B650" s="714">
        <v>2008</v>
      </c>
      <c r="D650" s="722" t="s">
        <v>636</v>
      </c>
      <c r="E650" s="722" t="s">
        <v>455</v>
      </c>
      <c r="F650" s="714" t="s">
        <v>705</v>
      </c>
      <c r="G650" s="723" t="s">
        <v>1480</v>
      </c>
      <c r="H650" s="714" t="s">
        <v>1494</v>
      </c>
      <c r="I650" s="714" t="s">
        <v>402</v>
      </c>
      <c r="J650" s="724">
        <v>20</v>
      </c>
      <c r="K650" s="741">
        <v>14.635917922643907</v>
      </c>
      <c r="L650" s="741">
        <v>1</v>
      </c>
      <c r="M650" s="736">
        <v>100</v>
      </c>
      <c r="N650" s="719">
        <f t="shared" si="30"/>
        <v>14.635917922643907</v>
      </c>
      <c r="O650" s="737">
        <f t="shared" si="31"/>
        <v>0.73179589613219531</v>
      </c>
      <c r="P650" s="738">
        <v>0</v>
      </c>
      <c r="Q650" s="737">
        <f t="shared" si="32"/>
        <v>0.73179589613219531</v>
      </c>
      <c r="R650" s="714" t="s">
        <v>498</v>
      </c>
      <c r="S650" s="721" t="s">
        <v>1524</v>
      </c>
      <c r="U650" s="714">
        <v>48.9</v>
      </c>
      <c r="V650" s="714">
        <v>10374</v>
      </c>
    </row>
    <row r="651" spans="1:22">
      <c r="A651" s="714" t="s">
        <v>1523</v>
      </c>
      <c r="B651" s="714">
        <v>2008</v>
      </c>
      <c r="D651" s="722" t="s">
        <v>636</v>
      </c>
      <c r="E651" s="722" t="s">
        <v>455</v>
      </c>
      <c r="F651" s="714" t="s">
        <v>705</v>
      </c>
      <c r="G651" s="723" t="s">
        <v>1480</v>
      </c>
      <c r="H651" s="714" t="s">
        <v>1494</v>
      </c>
      <c r="I651" s="714" t="s">
        <v>402</v>
      </c>
      <c r="J651" s="724">
        <v>20</v>
      </c>
      <c r="K651" s="741">
        <v>11.621572544034864</v>
      </c>
      <c r="L651" s="741">
        <v>1</v>
      </c>
      <c r="M651" s="736">
        <v>100</v>
      </c>
      <c r="N651" s="719">
        <f t="shared" si="30"/>
        <v>11.621572544034864</v>
      </c>
      <c r="O651" s="737">
        <f t="shared" si="31"/>
        <v>0.58107862720174319</v>
      </c>
      <c r="P651" s="738">
        <v>0</v>
      </c>
      <c r="Q651" s="737">
        <f t="shared" si="32"/>
        <v>0.58107862720174319</v>
      </c>
      <c r="R651" s="714" t="s">
        <v>498</v>
      </c>
      <c r="S651" s="721" t="s">
        <v>1524</v>
      </c>
      <c r="U651" s="714">
        <v>48.9</v>
      </c>
      <c r="V651" s="714">
        <v>10374</v>
      </c>
    </row>
    <row r="652" spans="1:22">
      <c r="A652" s="714" t="s">
        <v>1523</v>
      </c>
      <c r="B652" s="714">
        <v>2008</v>
      </c>
      <c r="D652" s="722" t="s">
        <v>637</v>
      </c>
      <c r="E652" s="722" t="s">
        <v>1526</v>
      </c>
      <c r="F652" s="714" t="s">
        <v>705</v>
      </c>
      <c r="G652" s="723" t="s">
        <v>1480</v>
      </c>
      <c r="H652" s="714" t="s">
        <v>1494</v>
      </c>
      <c r="I652" s="714" t="s">
        <v>1484</v>
      </c>
      <c r="J652" s="724">
        <v>20</v>
      </c>
      <c r="K652" s="741">
        <v>6.9003086980207007</v>
      </c>
      <c r="L652" s="741">
        <v>1</v>
      </c>
      <c r="M652" s="736">
        <v>100</v>
      </c>
      <c r="N652" s="719">
        <f t="shared" si="30"/>
        <v>6.9003086980207007</v>
      </c>
      <c r="O652" s="737">
        <f t="shared" si="31"/>
        <v>0.34501543490103503</v>
      </c>
      <c r="P652" s="738">
        <v>0</v>
      </c>
      <c r="Q652" s="737">
        <f t="shared" si="32"/>
        <v>0.34501543490103503</v>
      </c>
      <c r="R652" s="714" t="s">
        <v>498</v>
      </c>
      <c r="S652" s="721" t="s">
        <v>1524</v>
      </c>
      <c r="U652" s="714">
        <v>48.9</v>
      </c>
      <c r="V652" s="714">
        <v>10374</v>
      </c>
    </row>
    <row r="653" spans="1:22">
      <c r="A653" s="714" t="s">
        <v>1523</v>
      </c>
      <c r="B653" s="714">
        <v>2008</v>
      </c>
      <c r="D653" s="722" t="s">
        <v>636</v>
      </c>
      <c r="E653" s="722" t="s">
        <v>455</v>
      </c>
      <c r="F653" s="714" t="s">
        <v>705</v>
      </c>
      <c r="G653" s="723" t="s">
        <v>1480</v>
      </c>
      <c r="H653" s="714" t="s">
        <v>1494</v>
      </c>
      <c r="I653" s="714" t="s">
        <v>402</v>
      </c>
      <c r="J653" s="724">
        <v>20</v>
      </c>
      <c r="K653" s="741">
        <v>15.180679135645541</v>
      </c>
      <c r="L653" s="741">
        <v>1</v>
      </c>
      <c r="M653" s="736">
        <v>100</v>
      </c>
      <c r="N653" s="719">
        <f t="shared" si="30"/>
        <v>15.180679135645541</v>
      </c>
      <c r="O653" s="737">
        <f t="shared" si="31"/>
        <v>0.75903395678227703</v>
      </c>
      <c r="P653" s="738">
        <v>0</v>
      </c>
      <c r="Q653" s="737">
        <f t="shared" si="32"/>
        <v>0.75903395678227703</v>
      </c>
      <c r="R653" s="714" t="s">
        <v>498</v>
      </c>
      <c r="S653" s="721" t="s">
        <v>1524</v>
      </c>
      <c r="U653" s="714">
        <v>48.9</v>
      </c>
      <c r="V653" s="714">
        <v>10374</v>
      </c>
    </row>
    <row r="654" spans="1:22">
      <c r="A654" s="714" t="s">
        <v>1523</v>
      </c>
      <c r="B654" s="714">
        <v>2008</v>
      </c>
      <c r="D654" s="722" t="s">
        <v>637</v>
      </c>
      <c r="E654" s="722" t="s">
        <v>1526</v>
      </c>
      <c r="F654" s="714" t="s">
        <v>705</v>
      </c>
      <c r="G654" s="723" t="s">
        <v>1480</v>
      </c>
      <c r="H654" s="714" t="s">
        <v>1494</v>
      </c>
      <c r="I654" s="714" t="s">
        <v>1484</v>
      </c>
      <c r="J654" s="724">
        <v>20</v>
      </c>
      <c r="K654" s="741">
        <v>7.3270383148719809</v>
      </c>
      <c r="L654" s="741">
        <v>1</v>
      </c>
      <c r="M654" s="736">
        <v>100</v>
      </c>
      <c r="N654" s="719">
        <f t="shared" si="30"/>
        <v>7.3270383148719809</v>
      </c>
      <c r="O654" s="737">
        <f t="shared" si="31"/>
        <v>0.36635191574359904</v>
      </c>
      <c r="P654" s="738">
        <v>0</v>
      </c>
      <c r="Q654" s="737">
        <f t="shared" si="32"/>
        <v>0.36635191574359904</v>
      </c>
      <c r="R654" s="714" t="s">
        <v>498</v>
      </c>
      <c r="S654" s="721" t="s">
        <v>1524</v>
      </c>
      <c r="U654" s="714">
        <v>48.9</v>
      </c>
      <c r="V654" s="714">
        <v>10374</v>
      </c>
    </row>
    <row r="655" spans="1:22">
      <c r="A655" s="714" t="s">
        <v>1523</v>
      </c>
      <c r="B655" s="714">
        <v>2008</v>
      </c>
      <c r="D655" s="722" t="s">
        <v>637</v>
      </c>
      <c r="E655" s="722" t="s">
        <v>1526</v>
      </c>
      <c r="F655" s="714" t="s">
        <v>705</v>
      </c>
      <c r="G655" s="723" t="s">
        <v>1480</v>
      </c>
      <c r="H655" s="714" t="s">
        <v>1494</v>
      </c>
      <c r="I655" s="714" t="s">
        <v>1484</v>
      </c>
      <c r="J655" s="724">
        <v>20</v>
      </c>
      <c r="K655" s="741">
        <v>9.5424005810786259</v>
      </c>
      <c r="L655" s="741">
        <v>1</v>
      </c>
      <c r="M655" s="736">
        <v>100</v>
      </c>
      <c r="N655" s="719">
        <f t="shared" si="30"/>
        <v>9.5424005810786259</v>
      </c>
      <c r="O655" s="737">
        <f t="shared" si="31"/>
        <v>0.4771200290539313</v>
      </c>
      <c r="P655" s="738">
        <v>0</v>
      </c>
      <c r="Q655" s="737">
        <f t="shared" si="32"/>
        <v>0.4771200290539313</v>
      </c>
      <c r="R655" s="714" t="s">
        <v>498</v>
      </c>
      <c r="S655" s="721" t="s">
        <v>1524</v>
      </c>
      <c r="U655" s="714">
        <v>48.9</v>
      </c>
      <c r="V655" s="714">
        <v>10374</v>
      </c>
    </row>
    <row r="656" spans="1:22">
      <c r="A656" s="714" t="s">
        <v>1523</v>
      </c>
      <c r="B656" s="714">
        <v>2008</v>
      </c>
      <c r="D656" s="722" t="s">
        <v>636</v>
      </c>
      <c r="E656" s="722" t="s">
        <v>455</v>
      </c>
      <c r="F656" s="714" t="s">
        <v>705</v>
      </c>
      <c r="G656" s="723" t="s">
        <v>1480</v>
      </c>
      <c r="H656" s="714" t="s">
        <v>1494</v>
      </c>
      <c r="I656" s="714" t="s">
        <v>402</v>
      </c>
      <c r="J656" s="724">
        <v>20</v>
      </c>
      <c r="K656" s="741">
        <v>11.149446159433447</v>
      </c>
      <c r="L656" s="741">
        <v>1</v>
      </c>
      <c r="M656" s="736">
        <v>100</v>
      </c>
      <c r="N656" s="719">
        <f t="shared" si="30"/>
        <v>11.149446159433447</v>
      </c>
      <c r="O656" s="737">
        <f t="shared" si="31"/>
        <v>0.55747230797167235</v>
      </c>
      <c r="P656" s="738">
        <v>0</v>
      </c>
      <c r="Q656" s="737">
        <f t="shared" si="32"/>
        <v>0.55747230797167235</v>
      </c>
      <c r="R656" s="714" t="s">
        <v>498</v>
      </c>
      <c r="S656" s="721" t="s">
        <v>1524</v>
      </c>
      <c r="U656" s="714">
        <v>48.9</v>
      </c>
      <c r="V656" s="714">
        <v>10374</v>
      </c>
    </row>
    <row r="657" spans="1:22">
      <c r="A657" s="714" t="s">
        <v>1523</v>
      </c>
      <c r="B657" s="714">
        <v>2008</v>
      </c>
      <c r="D657" s="722" t="s">
        <v>636</v>
      </c>
      <c r="E657" s="722" t="s">
        <v>455</v>
      </c>
      <c r="F657" s="714" t="s">
        <v>705</v>
      </c>
      <c r="G657" s="723" t="s">
        <v>1480</v>
      </c>
      <c r="H657" s="714" t="s">
        <v>1494</v>
      </c>
      <c r="I657" s="714" t="s">
        <v>402</v>
      </c>
      <c r="J657" s="724">
        <v>20</v>
      </c>
      <c r="K657" s="741">
        <v>12.238968585436716</v>
      </c>
      <c r="L657" s="741">
        <v>1</v>
      </c>
      <c r="M657" s="736">
        <v>100</v>
      </c>
      <c r="N657" s="719">
        <f t="shared" si="30"/>
        <v>12.238968585436716</v>
      </c>
      <c r="O657" s="737">
        <f t="shared" si="31"/>
        <v>0.61194842927183579</v>
      </c>
      <c r="P657" s="738">
        <v>0</v>
      </c>
      <c r="Q657" s="737">
        <f t="shared" si="32"/>
        <v>0.61194842927183579</v>
      </c>
      <c r="R657" s="714" t="s">
        <v>498</v>
      </c>
      <c r="S657" s="721" t="s">
        <v>1524</v>
      </c>
      <c r="U657" s="714">
        <v>48.9</v>
      </c>
      <c r="V657" s="714">
        <v>10374</v>
      </c>
    </row>
    <row r="658" spans="1:22">
      <c r="A658" s="714" t="s">
        <v>1523</v>
      </c>
      <c r="B658" s="714">
        <v>2008</v>
      </c>
      <c r="D658" s="722" t="s">
        <v>637</v>
      </c>
      <c r="E658" s="722" t="s">
        <v>1526</v>
      </c>
      <c r="F658" s="714" t="s">
        <v>705</v>
      </c>
      <c r="G658" s="723" t="s">
        <v>1480</v>
      </c>
      <c r="H658" s="714" t="s">
        <v>1494</v>
      </c>
      <c r="I658" s="714" t="s">
        <v>1484</v>
      </c>
      <c r="J658" s="724">
        <v>20</v>
      </c>
      <c r="K658" s="741">
        <v>8.64717632104594</v>
      </c>
      <c r="L658" s="741">
        <v>1</v>
      </c>
      <c r="M658" s="736">
        <v>100</v>
      </c>
      <c r="N658" s="719">
        <f t="shared" si="30"/>
        <v>8.64717632104594</v>
      </c>
      <c r="O658" s="737">
        <f t="shared" si="31"/>
        <v>0.43235881605229698</v>
      </c>
      <c r="P658" s="738">
        <v>0</v>
      </c>
      <c r="Q658" s="737">
        <f t="shared" si="32"/>
        <v>0.43235881605229698</v>
      </c>
      <c r="R658" s="714" t="s">
        <v>498</v>
      </c>
      <c r="S658" s="721" t="s">
        <v>1524</v>
      </c>
      <c r="U658" s="714">
        <v>48.9</v>
      </c>
      <c r="V658" s="714">
        <v>10374</v>
      </c>
    </row>
    <row r="659" spans="1:22">
      <c r="A659" s="714" t="s">
        <v>1523</v>
      </c>
      <c r="B659" s="714">
        <v>2008</v>
      </c>
      <c r="D659" s="722" t="s">
        <v>636</v>
      </c>
      <c r="E659" s="722" t="s">
        <v>455</v>
      </c>
      <c r="F659" s="714" t="s">
        <v>705</v>
      </c>
      <c r="G659" s="723" t="s">
        <v>1480</v>
      </c>
      <c r="H659" s="714" t="s">
        <v>1494</v>
      </c>
      <c r="I659" s="714" t="s">
        <v>402</v>
      </c>
      <c r="J659" s="724">
        <v>20</v>
      </c>
      <c r="K659" s="741">
        <v>15.698202287997093</v>
      </c>
      <c r="L659" s="741">
        <v>1</v>
      </c>
      <c r="M659" s="736">
        <v>100</v>
      </c>
      <c r="N659" s="719">
        <f t="shared" si="30"/>
        <v>15.698202287997093</v>
      </c>
      <c r="O659" s="737">
        <f t="shared" si="31"/>
        <v>0.7849101143998547</v>
      </c>
      <c r="P659" s="738">
        <v>0</v>
      </c>
      <c r="Q659" s="737">
        <f t="shared" si="32"/>
        <v>0.7849101143998547</v>
      </c>
      <c r="R659" s="714" t="s">
        <v>498</v>
      </c>
      <c r="S659" s="721" t="s">
        <v>1524</v>
      </c>
      <c r="U659" s="714">
        <v>48.9</v>
      </c>
      <c r="V659" s="714">
        <v>10374</v>
      </c>
    </row>
    <row r="660" spans="1:22">
      <c r="A660" s="714" t="s">
        <v>1523</v>
      </c>
      <c r="B660" s="714">
        <v>2008</v>
      </c>
      <c r="D660" s="722" t="s">
        <v>637</v>
      </c>
      <c r="E660" s="715" t="s">
        <v>1518</v>
      </c>
      <c r="F660" s="714" t="s">
        <v>705</v>
      </c>
      <c r="G660" s="723" t="s">
        <v>1480</v>
      </c>
      <c r="H660" s="714" t="s">
        <v>1494</v>
      </c>
      <c r="I660" s="714" t="s">
        <v>1484</v>
      </c>
      <c r="J660" s="724">
        <v>20</v>
      </c>
      <c r="K660" s="741">
        <v>7.7047394225531134</v>
      </c>
      <c r="L660" s="741">
        <v>1</v>
      </c>
      <c r="M660" s="736">
        <v>100</v>
      </c>
      <c r="N660" s="719">
        <f t="shared" si="30"/>
        <v>7.7047394225531134</v>
      </c>
      <c r="O660" s="737">
        <f t="shared" si="31"/>
        <v>0.38523697112765565</v>
      </c>
      <c r="P660" s="738">
        <v>0</v>
      </c>
      <c r="Q660" s="737">
        <f t="shared" si="32"/>
        <v>0.38523697112765565</v>
      </c>
      <c r="R660" s="714" t="s">
        <v>498</v>
      </c>
      <c r="S660" s="721" t="s">
        <v>1524</v>
      </c>
      <c r="U660" s="714">
        <v>48.9</v>
      </c>
      <c r="V660" s="714">
        <v>10374</v>
      </c>
    </row>
    <row r="661" spans="1:22">
      <c r="A661" s="714" t="s">
        <v>1523</v>
      </c>
      <c r="B661" s="714">
        <v>2008</v>
      </c>
      <c r="D661" s="722" t="s">
        <v>636</v>
      </c>
      <c r="E661" s="722" t="s">
        <v>455</v>
      </c>
      <c r="F661" s="714" t="s">
        <v>705</v>
      </c>
      <c r="G661" s="723" t="s">
        <v>1480</v>
      </c>
      <c r="H661" s="714" t="s">
        <v>1494</v>
      </c>
      <c r="I661" s="714" t="s">
        <v>402</v>
      </c>
      <c r="J661" s="724">
        <v>20</v>
      </c>
      <c r="K661" s="741">
        <v>15.698202287997093</v>
      </c>
      <c r="L661" s="741">
        <v>1</v>
      </c>
      <c r="M661" s="736">
        <v>100</v>
      </c>
      <c r="N661" s="719">
        <f t="shared" si="30"/>
        <v>15.698202287997093</v>
      </c>
      <c r="O661" s="737">
        <f t="shared" si="31"/>
        <v>0.7849101143998547</v>
      </c>
      <c r="P661" s="738">
        <v>0</v>
      </c>
      <c r="Q661" s="737">
        <f t="shared" si="32"/>
        <v>0.7849101143998547</v>
      </c>
      <c r="R661" s="714" t="s">
        <v>498</v>
      </c>
      <c r="S661" s="721" t="s">
        <v>1524</v>
      </c>
      <c r="U661" s="714">
        <v>48.9</v>
      </c>
      <c r="V661" s="714">
        <v>10374</v>
      </c>
    </row>
    <row r="662" spans="1:22">
      <c r="A662" s="714" t="s">
        <v>1523</v>
      </c>
      <c r="B662" s="714">
        <v>2008</v>
      </c>
      <c r="D662" s="722" t="s">
        <v>1533</v>
      </c>
      <c r="E662" s="722" t="s">
        <v>1526</v>
      </c>
      <c r="F662" s="714" t="s">
        <v>705</v>
      </c>
      <c r="G662" s="723" t="s">
        <v>1480</v>
      </c>
      <c r="H662" s="714" t="s">
        <v>1494</v>
      </c>
      <c r="I662" s="714" t="s">
        <v>1484</v>
      </c>
      <c r="J662" s="724">
        <v>30</v>
      </c>
      <c r="K662" s="741">
        <v>7.6175776284728522</v>
      </c>
      <c r="L662" s="741">
        <v>1</v>
      </c>
      <c r="M662" s="736">
        <v>100</v>
      </c>
      <c r="N662" s="719">
        <f t="shared" si="30"/>
        <v>7.6175776284728522</v>
      </c>
      <c r="O662" s="737">
        <f t="shared" si="31"/>
        <v>0.2539192542824284</v>
      </c>
      <c r="P662" s="738">
        <v>0</v>
      </c>
      <c r="Q662" s="737">
        <f t="shared" si="32"/>
        <v>0.2539192542824284</v>
      </c>
      <c r="R662" s="714" t="s">
        <v>498</v>
      </c>
      <c r="S662" s="721" t="s">
        <v>1524</v>
      </c>
      <c r="U662" s="714">
        <v>48.9</v>
      </c>
      <c r="V662" s="714">
        <v>10374</v>
      </c>
    </row>
    <row r="663" spans="1:22">
      <c r="A663" s="714" t="s">
        <v>1523</v>
      </c>
      <c r="B663" s="714">
        <v>2008</v>
      </c>
      <c r="D663" s="722" t="s">
        <v>636</v>
      </c>
      <c r="E663" s="722" t="s">
        <v>455</v>
      </c>
      <c r="F663" s="714" t="s">
        <v>705</v>
      </c>
      <c r="G663" s="723" t="s">
        <v>1480</v>
      </c>
      <c r="H663" s="714" t="s">
        <v>1494</v>
      </c>
      <c r="I663" s="714" t="s">
        <v>402</v>
      </c>
      <c r="J663" s="724">
        <v>20</v>
      </c>
      <c r="K663" s="741">
        <v>10.895224260032684</v>
      </c>
      <c r="L663" s="741">
        <v>1</v>
      </c>
      <c r="M663" s="736">
        <v>100</v>
      </c>
      <c r="N663" s="719">
        <f t="shared" si="30"/>
        <v>10.895224260032684</v>
      </c>
      <c r="O663" s="737">
        <f t="shared" si="31"/>
        <v>0.54476121300163416</v>
      </c>
      <c r="P663" s="738">
        <v>0</v>
      </c>
      <c r="Q663" s="737">
        <f t="shared" si="32"/>
        <v>0.54476121300163416</v>
      </c>
      <c r="R663" s="714" t="s">
        <v>498</v>
      </c>
      <c r="S663" s="721" t="s">
        <v>1524</v>
      </c>
      <c r="U663" s="714">
        <v>48.9</v>
      </c>
      <c r="V663" s="714">
        <v>10374</v>
      </c>
    </row>
    <row r="664" spans="1:22">
      <c r="A664" s="714" t="s">
        <v>1523</v>
      </c>
      <c r="B664" s="714">
        <v>2008</v>
      </c>
      <c r="D664" s="722" t="s">
        <v>636</v>
      </c>
      <c r="E664" s="722" t="s">
        <v>455</v>
      </c>
      <c r="F664" s="714" t="s">
        <v>705</v>
      </c>
      <c r="G664" s="723" t="s">
        <v>1480</v>
      </c>
      <c r="H664" s="714" t="s">
        <v>1494</v>
      </c>
      <c r="I664" s="714" t="s">
        <v>402</v>
      </c>
      <c r="J664" s="724">
        <v>20</v>
      </c>
      <c r="K664" s="741">
        <v>11.648810604684945</v>
      </c>
      <c r="L664" s="741">
        <v>1</v>
      </c>
      <c r="M664" s="736">
        <v>100</v>
      </c>
      <c r="N664" s="719">
        <f t="shared" si="30"/>
        <v>11.648810604684945</v>
      </c>
      <c r="O664" s="737">
        <f t="shared" si="31"/>
        <v>0.58244053023424724</v>
      </c>
      <c r="P664" s="738">
        <v>0</v>
      </c>
      <c r="Q664" s="737">
        <f t="shared" si="32"/>
        <v>0.58244053023424724</v>
      </c>
      <c r="R664" s="714" t="s">
        <v>498</v>
      </c>
      <c r="S664" s="721" t="s">
        <v>1524</v>
      </c>
      <c r="U664" s="714">
        <v>48.9</v>
      </c>
      <c r="V664" s="714">
        <v>10374</v>
      </c>
    </row>
    <row r="665" spans="1:22">
      <c r="A665" s="714" t="s">
        <v>1523</v>
      </c>
      <c r="B665" s="714">
        <v>2008</v>
      </c>
      <c r="D665" s="722" t="s">
        <v>636</v>
      </c>
      <c r="E665" s="722" t="s">
        <v>455</v>
      </c>
      <c r="F665" s="714" t="s">
        <v>705</v>
      </c>
      <c r="G665" s="723" t="s">
        <v>1480</v>
      </c>
      <c r="H665" s="714" t="s">
        <v>1494</v>
      </c>
      <c r="I665" s="714" t="s">
        <v>402</v>
      </c>
      <c r="J665" s="724">
        <v>20</v>
      </c>
      <c r="K665" s="741">
        <v>12.484111131287451</v>
      </c>
      <c r="L665" s="741">
        <v>1</v>
      </c>
      <c r="M665" s="736">
        <v>100</v>
      </c>
      <c r="N665" s="719">
        <f t="shared" si="30"/>
        <v>12.484111131287451</v>
      </c>
      <c r="O665" s="737">
        <f t="shared" si="31"/>
        <v>0.62420555656437249</v>
      </c>
      <c r="P665" s="738">
        <v>0</v>
      </c>
      <c r="Q665" s="737">
        <f t="shared" si="32"/>
        <v>0.62420555656437249</v>
      </c>
      <c r="R665" s="714" t="s">
        <v>498</v>
      </c>
      <c r="S665" s="721" t="s">
        <v>1524</v>
      </c>
      <c r="U665" s="714">
        <v>48.9</v>
      </c>
      <c r="V665" s="714">
        <v>10374</v>
      </c>
    </row>
    <row r="666" spans="1:22">
      <c r="A666" s="714" t="s">
        <v>1523</v>
      </c>
      <c r="B666" s="714">
        <v>2008</v>
      </c>
      <c r="D666" s="722" t="s">
        <v>636</v>
      </c>
      <c r="E666" s="722" t="s">
        <v>455</v>
      </c>
      <c r="F666" s="714" t="s">
        <v>705</v>
      </c>
      <c r="G666" s="723" t="s">
        <v>1480</v>
      </c>
      <c r="H666" s="714" t="s">
        <v>1494</v>
      </c>
      <c r="I666" s="714" t="s">
        <v>402</v>
      </c>
      <c r="J666" s="724">
        <v>20</v>
      </c>
      <c r="K666" s="741">
        <v>13.074269112039222</v>
      </c>
      <c r="L666" s="741">
        <v>1</v>
      </c>
      <c r="M666" s="736">
        <v>100</v>
      </c>
      <c r="N666" s="719">
        <f t="shared" si="30"/>
        <v>13.074269112039222</v>
      </c>
      <c r="O666" s="737">
        <f t="shared" si="31"/>
        <v>0.65371345560196104</v>
      </c>
      <c r="P666" s="738">
        <v>0</v>
      </c>
      <c r="Q666" s="737">
        <f t="shared" si="32"/>
        <v>0.65371345560196104</v>
      </c>
      <c r="R666" s="714" t="s">
        <v>498</v>
      </c>
      <c r="S666" s="721" t="s">
        <v>1524</v>
      </c>
      <c r="U666" s="714">
        <v>48.9</v>
      </c>
      <c r="V666" s="714">
        <v>10374</v>
      </c>
    </row>
    <row r="667" spans="1:22">
      <c r="A667" s="714" t="s">
        <v>1523</v>
      </c>
      <c r="B667" s="714">
        <v>2008</v>
      </c>
      <c r="D667" s="722" t="s">
        <v>636</v>
      </c>
      <c r="E667" s="722" t="s">
        <v>455</v>
      </c>
      <c r="F667" s="714" t="s">
        <v>705</v>
      </c>
      <c r="G667" s="723" t="s">
        <v>1480</v>
      </c>
      <c r="H667" s="714" t="s">
        <v>1494</v>
      </c>
      <c r="I667" s="714" t="s">
        <v>402</v>
      </c>
      <c r="J667" s="724">
        <v>20</v>
      </c>
      <c r="K667" s="741">
        <v>11.904848374795714</v>
      </c>
      <c r="L667" s="741">
        <v>1</v>
      </c>
      <c r="M667" s="736">
        <v>100</v>
      </c>
      <c r="N667" s="719">
        <f t="shared" si="30"/>
        <v>11.904848374795714</v>
      </c>
      <c r="O667" s="737">
        <f t="shared" si="31"/>
        <v>0.59524241873978567</v>
      </c>
      <c r="P667" s="738">
        <v>0</v>
      </c>
      <c r="Q667" s="737">
        <f t="shared" si="32"/>
        <v>0.59524241873978567</v>
      </c>
      <c r="R667" s="714" t="s">
        <v>498</v>
      </c>
      <c r="S667" s="721" t="s">
        <v>1524</v>
      </c>
      <c r="U667" s="714">
        <v>48.9</v>
      </c>
      <c r="V667" s="714">
        <v>10374</v>
      </c>
    </row>
    <row r="668" spans="1:22">
      <c r="A668" s="714" t="s">
        <v>1523</v>
      </c>
      <c r="B668" s="714">
        <v>2008</v>
      </c>
      <c r="D668" s="722" t="s">
        <v>637</v>
      </c>
      <c r="E668" s="722" t="s">
        <v>1526</v>
      </c>
      <c r="F668" s="714" t="s">
        <v>705</v>
      </c>
      <c r="G668" s="723" t="s">
        <v>1480</v>
      </c>
      <c r="H668" s="714" t="s">
        <v>1494</v>
      </c>
      <c r="I668" s="714" t="s">
        <v>1484</v>
      </c>
      <c r="J668" s="724">
        <v>30</v>
      </c>
      <c r="K668" s="741">
        <v>8.3348465589250047</v>
      </c>
      <c r="L668" s="741">
        <v>1</v>
      </c>
      <c r="M668" s="736">
        <v>100</v>
      </c>
      <c r="N668" s="719">
        <f t="shared" si="30"/>
        <v>8.3348465589250047</v>
      </c>
      <c r="O668" s="737">
        <f t="shared" si="31"/>
        <v>0.27782821863083351</v>
      </c>
      <c r="P668" s="738">
        <v>0</v>
      </c>
      <c r="Q668" s="737">
        <f t="shared" si="32"/>
        <v>0.27782821863083351</v>
      </c>
      <c r="R668" s="714" t="s">
        <v>498</v>
      </c>
      <c r="S668" s="721" t="s">
        <v>1524</v>
      </c>
      <c r="U668" s="714">
        <v>48.9</v>
      </c>
      <c r="V668" s="714">
        <v>10374</v>
      </c>
    </row>
    <row r="669" spans="1:22">
      <c r="A669" s="714" t="s">
        <v>1523</v>
      </c>
      <c r="B669" s="714">
        <v>2008</v>
      </c>
      <c r="D669" s="722" t="s">
        <v>1534</v>
      </c>
      <c r="E669" s="722" t="s">
        <v>1526</v>
      </c>
      <c r="F669" s="714" t="s">
        <v>705</v>
      </c>
      <c r="G669" s="723" t="s">
        <v>1480</v>
      </c>
      <c r="H669" s="714" t="s">
        <v>1494</v>
      </c>
      <c r="I669" s="714" t="s">
        <v>1484</v>
      </c>
      <c r="J669" s="724">
        <v>30</v>
      </c>
      <c r="K669" s="741">
        <v>11.761394588705283</v>
      </c>
      <c r="L669" s="741">
        <v>1</v>
      </c>
      <c r="M669" s="736">
        <v>100</v>
      </c>
      <c r="N669" s="719">
        <f t="shared" si="30"/>
        <v>11.761394588705283</v>
      </c>
      <c r="O669" s="737">
        <f t="shared" si="31"/>
        <v>0.39204648629017608</v>
      </c>
      <c r="P669" s="738">
        <v>0</v>
      </c>
      <c r="Q669" s="737">
        <f t="shared" si="32"/>
        <v>0.39204648629017608</v>
      </c>
      <c r="R669" s="714" t="s">
        <v>498</v>
      </c>
      <c r="S669" s="721" t="s">
        <v>1524</v>
      </c>
      <c r="U669" s="714">
        <v>48.9</v>
      </c>
      <c r="V669" s="714">
        <v>10374</v>
      </c>
    </row>
    <row r="670" spans="1:22">
      <c r="A670" s="714" t="s">
        <v>1523</v>
      </c>
      <c r="B670" s="714">
        <v>2008</v>
      </c>
      <c r="D670" s="722" t="s">
        <v>636</v>
      </c>
      <c r="E670" s="722" t="s">
        <v>455</v>
      </c>
      <c r="F670" s="714" t="s">
        <v>705</v>
      </c>
      <c r="G670" s="723" t="s">
        <v>1480</v>
      </c>
      <c r="H670" s="714" t="s">
        <v>1494</v>
      </c>
      <c r="I670" s="714" t="s">
        <v>402</v>
      </c>
      <c r="J670" s="724">
        <v>20</v>
      </c>
      <c r="K670" s="741">
        <v>15.698202287997093</v>
      </c>
      <c r="L670" s="741">
        <v>1</v>
      </c>
      <c r="M670" s="736">
        <v>100</v>
      </c>
      <c r="N670" s="719">
        <f t="shared" si="30"/>
        <v>15.698202287997093</v>
      </c>
      <c r="O670" s="737">
        <f t="shared" si="31"/>
        <v>0.7849101143998547</v>
      </c>
      <c r="P670" s="738">
        <v>0</v>
      </c>
      <c r="Q670" s="737">
        <f t="shared" si="32"/>
        <v>0.7849101143998547</v>
      </c>
      <c r="R670" s="714" t="s">
        <v>498</v>
      </c>
      <c r="S670" s="721" t="s">
        <v>1524</v>
      </c>
      <c r="U670" s="714">
        <v>48.9</v>
      </c>
      <c r="V670" s="714">
        <v>10374</v>
      </c>
    </row>
    <row r="671" spans="1:22">
      <c r="A671" s="714" t="s">
        <v>1523</v>
      </c>
      <c r="B671" s="714">
        <v>2008</v>
      </c>
      <c r="D671" s="722" t="s">
        <v>637</v>
      </c>
      <c r="E671" s="715" t="s">
        <v>1518</v>
      </c>
      <c r="F671" s="714" t="s">
        <v>705</v>
      </c>
      <c r="G671" s="723" t="s">
        <v>1480</v>
      </c>
      <c r="H671" s="714" t="s">
        <v>1494</v>
      </c>
      <c r="I671" s="714" t="s">
        <v>1484</v>
      </c>
      <c r="J671" s="724">
        <v>20</v>
      </c>
      <c r="K671" s="741">
        <v>7.7047394225531134</v>
      </c>
      <c r="L671" s="741">
        <v>1</v>
      </c>
      <c r="M671" s="736">
        <v>100</v>
      </c>
      <c r="N671" s="719">
        <f t="shared" si="30"/>
        <v>7.7047394225531134</v>
      </c>
      <c r="O671" s="737">
        <f t="shared" si="31"/>
        <v>0.38523697112765565</v>
      </c>
      <c r="P671" s="738">
        <v>0</v>
      </c>
      <c r="Q671" s="737">
        <f t="shared" si="32"/>
        <v>0.38523697112765565</v>
      </c>
      <c r="R671" s="714" t="s">
        <v>498</v>
      </c>
      <c r="S671" s="721" t="s">
        <v>1524</v>
      </c>
      <c r="U671" s="714">
        <v>48.9</v>
      </c>
      <c r="V671" s="714">
        <v>10374</v>
      </c>
    </row>
    <row r="672" spans="1:22">
      <c r="A672" s="714" t="s">
        <v>1523</v>
      </c>
      <c r="B672" s="714">
        <v>2008</v>
      </c>
      <c r="D672" s="722" t="s">
        <v>636</v>
      </c>
      <c r="E672" s="722" t="s">
        <v>455</v>
      </c>
      <c r="F672" s="714" t="s">
        <v>705</v>
      </c>
      <c r="G672" s="723" t="s">
        <v>1480</v>
      </c>
      <c r="H672" s="714" t="s">
        <v>1494</v>
      </c>
      <c r="I672" s="714" t="s">
        <v>402</v>
      </c>
      <c r="J672" s="724">
        <v>20</v>
      </c>
      <c r="K672" s="741">
        <v>15.698202287997093</v>
      </c>
      <c r="L672" s="741">
        <v>1</v>
      </c>
      <c r="M672" s="736">
        <v>100</v>
      </c>
      <c r="N672" s="719">
        <f t="shared" si="30"/>
        <v>15.698202287997093</v>
      </c>
      <c r="O672" s="737">
        <f t="shared" si="31"/>
        <v>0.7849101143998547</v>
      </c>
      <c r="P672" s="738">
        <v>0</v>
      </c>
      <c r="Q672" s="737">
        <f t="shared" si="32"/>
        <v>0.7849101143998547</v>
      </c>
      <c r="R672" s="714" t="s">
        <v>498</v>
      </c>
      <c r="S672" s="721" t="s">
        <v>1524</v>
      </c>
      <c r="U672" s="714">
        <v>48.9</v>
      </c>
      <c r="V672" s="714">
        <v>10374</v>
      </c>
    </row>
    <row r="673" spans="1:22">
      <c r="A673" s="714" t="s">
        <v>1523</v>
      </c>
      <c r="B673" s="714">
        <v>2008</v>
      </c>
      <c r="D673" s="722" t="s">
        <v>636</v>
      </c>
      <c r="E673" s="722" t="s">
        <v>455</v>
      </c>
      <c r="F673" s="714" t="s">
        <v>705</v>
      </c>
      <c r="G673" s="723" t="s">
        <v>1480</v>
      </c>
      <c r="H673" s="714" t="s">
        <v>1494</v>
      </c>
      <c r="I673" s="714" t="s">
        <v>402</v>
      </c>
      <c r="J673" s="724">
        <v>20</v>
      </c>
      <c r="K673" s="741">
        <v>12.002905393136007</v>
      </c>
      <c r="L673" s="741">
        <v>1</v>
      </c>
      <c r="M673" s="736">
        <v>100</v>
      </c>
      <c r="N673" s="719">
        <f t="shared" si="30"/>
        <v>12.002905393136007</v>
      </c>
      <c r="O673" s="737">
        <f t="shared" si="31"/>
        <v>0.60014526965680037</v>
      </c>
      <c r="P673" s="738">
        <v>0</v>
      </c>
      <c r="Q673" s="737">
        <f t="shared" si="32"/>
        <v>0.60014526965680037</v>
      </c>
      <c r="R673" s="714" t="s">
        <v>498</v>
      </c>
      <c r="S673" s="721" t="s">
        <v>1524</v>
      </c>
      <c r="U673" s="714">
        <v>48.9</v>
      </c>
      <c r="V673" s="714">
        <v>10374</v>
      </c>
    </row>
    <row r="674" spans="1:22">
      <c r="A674" s="714" t="s">
        <v>1523</v>
      </c>
      <c r="B674" s="714">
        <v>2008</v>
      </c>
      <c r="C674" s="714" t="s">
        <v>1743</v>
      </c>
      <c r="D674" s="715" t="s">
        <v>636</v>
      </c>
      <c r="E674" s="715" t="s">
        <v>455</v>
      </c>
      <c r="F674" s="714" t="s">
        <v>705</v>
      </c>
      <c r="G674" s="716" t="s">
        <v>1672</v>
      </c>
      <c r="H674" s="716" t="s">
        <v>1494</v>
      </c>
      <c r="I674" s="716" t="s">
        <v>402</v>
      </c>
      <c r="J674" s="717">
        <v>1</v>
      </c>
      <c r="K674" s="736">
        <v>0.61</v>
      </c>
      <c r="L674" s="736">
        <v>1</v>
      </c>
      <c r="M674" s="736">
        <v>100</v>
      </c>
      <c r="N674" s="719">
        <f t="shared" si="30"/>
        <v>0.61</v>
      </c>
      <c r="O674" s="737">
        <f t="shared" si="31"/>
        <v>0.61</v>
      </c>
      <c r="P674" s="738">
        <v>0</v>
      </c>
      <c r="Q674" s="737">
        <f t="shared" si="32"/>
        <v>0.61</v>
      </c>
      <c r="R674" s="714" t="s">
        <v>498</v>
      </c>
      <c r="S674" s="721" t="s">
        <v>1524</v>
      </c>
      <c r="U674" s="714">
        <v>48.9</v>
      </c>
      <c r="V674" s="714">
        <v>10374</v>
      </c>
    </row>
    <row r="675" spans="1:22">
      <c r="A675" s="714" t="s">
        <v>1523</v>
      </c>
      <c r="B675" s="714">
        <v>2008</v>
      </c>
      <c r="C675" s="714" t="s">
        <v>1743</v>
      </c>
      <c r="E675" s="715" t="s">
        <v>455</v>
      </c>
      <c r="F675" s="714" t="s">
        <v>705</v>
      </c>
      <c r="G675" s="716" t="s">
        <v>1672</v>
      </c>
      <c r="H675" s="716" t="s">
        <v>1494</v>
      </c>
      <c r="I675" s="716" t="s">
        <v>1484</v>
      </c>
      <c r="J675" s="717">
        <v>1</v>
      </c>
      <c r="K675" s="736">
        <v>0.28000000000000003</v>
      </c>
      <c r="L675" s="736">
        <v>1</v>
      </c>
      <c r="M675" s="736">
        <v>100</v>
      </c>
      <c r="N675" s="719">
        <f t="shared" si="30"/>
        <v>0.28000000000000003</v>
      </c>
      <c r="O675" s="737">
        <f t="shared" si="31"/>
        <v>0.28000000000000003</v>
      </c>
      <c r="P675" s="738">
        <v>0</v>
      </c>
      <c r="Q675" s="737">
        <f t="shared" si="32"/>
        <v>0.28000000000000003</v>
      </c>
      <c r="R675" s="714" t="s">
        <v>498</v>
      </c>
      <c r="S675" s="721" t="s">
        <v>1524</v>
      </c>
      <c r="U675" s="714">
        <v>48.9</v>
      </c>
      <c r="V675" s="714">
        <v>10374</v>
      </c>
    </row>
    <row r="676" spans="1:22">
      <c r="A676" s="721" t="s">
        <v>594</v>
      </c>
      <c r="B676" s="714">
        <v>2008</v>
      </c>
      <c r="D676" s="722" t="s">
        <v>593</v>
      </c>
      <c r="E676" s="722" t="s">
        <v>333</v>
      </c>
      <c r="F676" s="714" t="s">
        <v>705</v>
      </c>
      <c r="G676" s="723" t="s">
        <v>1535</v>
      </c>
      <c r="H676" s="714" t="s">
        <v>1536</v>
      </c>
      <c r="I676" s="714" t="s">
        <v>402</v>
      </c>
      <c r="J676" s="724">
        <v>1</v>
      </c>
      <c r="K676" s="741">
        <v>33.312148175049934</v>
      </c>
      <c r="L676" s="741">
        <v>1</v>
      </c>
      <c r="M676" s="736">
        <v>100</v>
      </c>
      <c r="N676" s="719">
        <f t="shared" si="30"/>
        <v>33.312148175049934</v>
      </c>
      <c r="O676" s="737">
        <f t="shared" si="31"/>
        <v>33.312148175049934</v>
      </c>
      <c r="P676" s="738">
        <v>0</v>
      </c>
      <c r="Q676" s="737">
        <f t="shared" si="32"/>
        <v>33.312148175049934</v>
      </c>
      <c r="R676" s="714" t="s">
        <v>498</v>
      </c>
      <c r="S676" s="721" t="s">
        <v>1537</v>
      </c>
      <c r="U676" s="714">
        <v>48.9</v>
      </c>
      <c r="V676" s="714">
        <v>10374</v>
      </c>
    </row>
    <row r="677" spans="1:22">
      <c r="A677" s="721" t="s">
        <v>594</v>
      </c>
      <c r="B677" s="714">
        <v>2008</v>
      </c>
      <c r="D677" s="722" t="s">
        <v>1538</v>
      </c>
      <c r="E677" s="722" t="s">
        <v>732</v>
      </c>
      <c r="F677" s="714" t="s">
        <v>705</v>
      </c>
      <c r="G677" s="723" t="s">
        <v>1535</v>
      </c>
      <c r="H677" s="714" t="s">
        <v>1536</v>
      </c>
      <c r="I677" s="714" t="s">
        <v>402</v>
      </c>
      <c r="J677" s="724">
        <v>1</v>
      </c>
      <c r="K677" s="741">
        <v>6.3373887779190117</v>
      </c>
      <c r="L677" s="741">
        <v>1</v>
      </c>
      <c r="M677" s="736">
        <v>100</v>
      </c>
      <c r="N677" s="719">
        <f t="shared" si="30"/>
        <v>6.3373887779190117</v>
      </c>
      <c r="O677" s="737">
        <f t="shared" si="31"/>
        <v>6.3373887779190117</v>
      </c>
      <c r="P677" s="738">
        <v>0</v>
      </c>
      <c r="Q677" s="737">
        <f t="shared" si="32"/>
        <v>6.3373887779190117</v>
      </c>
      <c r="R677" s="714" t="s">
        <v>498</v>
      </c>
      <c r="S677" s="721" t="s">
        <v>1537</v>
      </c>
      <c r="U677" s="714">
        <v>48.9</v>
      </c>
      <c r="V677" s="714">
        <v>10374</v>
      </c>
    </row>
    <row r="678" spans="1:22">
      <c r="A678" s="721" t="s">
        <v>594</v>
      </c>
      <c r="B678" s="714">
        <v>2008</v>
      </c>
      <c r="D678" s="722" t="s">
        <v>594</v>
      </c>
      <c r="E678" s="722" t="s">
        <v>1539</v>
      </c>
      <c r="F678" s="714" t="s">
        <v>705</v>
      </c>
      <c r="G678" s="723" t="s">
        <v>1535</v>
      </c>
      <c r="H678" s="714" t="s">
        <v>1536</v>
      </c>
      <c r="I678" s="714" t="s">
        <v>1484</v>
      </c>
      <c r="J678" s="724">
        <v>1</v>
      </c>
      <c r="K678" s="741">
        <v>9.3154167423279457</v>
      </c>
      <c r="L678" s="741">
        <v>1</v>
      </c>
      <c r="M678" s="736">
        <v>100</v>
      </c>
      <c r="N678" s="719">
        <f t="shared" si="30"/>
        <v>9.3154167423279457</v>
      </c>
      <c r="O678" s="737">
        <f t="shared" si="31"/>
        <v>9.3154167423279457</v>
      </c>
      <c r="P678" s="738">
        <v>0</v>
      </c>
      <c r="Q678" s="737">
        <f t="shared" si="32"/>
        <v>9.3154167423279457</v>
      </c>
      <c r="R678" s="714" t="s">
        <v>498</v>
      </c>
      <c r="S678" s="721" t="s">
        <v>1537</v>
      </c>
      <c r="U678" s="714">
        <v>48.9</v>
      </c>
      <c r="V678" s="714">
        <v>10374</v>
      </c>
    </row>
    <row r="679" spans="1:22">
      <c r="A679" s="721" t="s">
        <v>594</v>
      </c>
      <c r="B679" s="714">
        <v>2008</v>
      </c>
      <c r="D679" s="722" t="s">
        <v>593</v>
      </c>
      <c r="E679" s="722" t="s">
        <v>333</v>
      </c>
      <c r="F679" s="714" t="s">
        <v>705</v>
      </c>
      <c r="G679" s="723" t="s">
        <v>1535</v>
      </c>
      <c r="H679" s="714" t="s">
        <v>1536</v>
      </c>
      <c r="I679" s="714" t="s">
        <v>402</v>
      </c>
      <c r="J679" s="724">
        <v>1</v>
      </c>
      <c r="K679" s="741">
        <v>29.852914472489555</v>
      </c>
      <c r="L679" s="741">
        <v>1</v>
      </c>
      <c r="M679" s="736">
        <v>100</v>
      </c>
      <c r="N679" s="719">
        <f t="shared" si="30"/>
        <v>29.852914472489555</v>
      </c>
      <c r="O679" s="737">
        <f t="shared" si="31"/>
        <v>29.852914472489555</v>
      </c>
      <c r="P679" s="738">
        <v>0</v>
      </c>
      <c r="Q679" s="737">
        <f t="shared" si="32"/>
        <v>29.852914472489555</v>
      </c>
      <c r="R679" s="714" t="s">
        <v>498</v>
      </c>
      <c r="S679" s="721" t="s">
        <v>1537</v>
      </c>
      <c r="U679" s="714">
        <v>48.9</v>
      </c>
      <c r="V679" s="714">
        <v>10374</v>
      </c>
    </row>
    <row r="680" spans="1:22">
      <c r="A680" s="721" t="s">
        <v>594</v>
      </c>
      <c r="B680" s="714">
        <v>2008</v>
      </c>
      <c r="D680" s="722" t="s">
        <v>594</v>
      </c>
      <c r="E680" s="722" t="s">
        <v>1486</v>
      </c>
      <c r="F680" s="714" t="s">
        <v>705</v>
      </c>
      <c r="G680" s="723" t="s">
        <v>1535</v>
      </c>
      <c r="H680" s="714" t="s">
        <v>1536</v>
      </c>
      <c r="I680" s="714" t="s">
        <v>1484</v>
      </c>
      <c r="J680" s="724">
        <v>1</v>
      </c>
      <c r="K680" s="741">
        <v>10.350463047031051</v>
      </c>
      <c r="L680" s="741">
        <v>1</v>
      </c>
      <c r="M680" s="736">
        <v>100</v>
      </c>
      <c r="N680" s="719">
        <f t="shared" si="30"/>
        <v>10.350463047031051</v>
      </c>
      <c r="O680" s="737">
        <f t="shared" si="31"/>
        <v>10.350463047031051</v>
      </c>
      <c r="P680" s="738">
        <v>0</v>
      </c>
      <c r="Q680" s="737">
        <f t="shared" si="32"/>
        <v>10.350463047031051</v>
      </c>
      <c r="R680" s="714" t="s">
        <v>498</v>
      </c>
      <c r="S680" s="721" t="s">
        <v>1537</v>
      </c>
      <c r="U680" s="714">
        <v>48.9</v>
      </c>
      <c r="V680" s="714">
        <v>10374</v>
      </c>
    </row>
    <row r="681" spans="1:22">
      <c r="A681" s="721" t="s">
        <v>594</v>
      </c>
      <c r="B681" s="714">
        <v>2008</v>
      </c>
      <c r="D681" s="722" t="s">
        <v>593</v>
      </c>
      <c r="E681" s="722" t="s">
        <v>333</v>
      </c>
      <c r="F681" s="714" t="s">
        <v>705</v>
      </c>
      <c r="G681" s="723" t="s">
        <v>1535</v>
      </c>
      <c r="H681" s="714" t="s">
        <v>1536</v>
      </c>
      <c r="I681" s="714" t="s">
        <v>402</v>
      </c>
      <c r="J681" s="724">
        <v>1</v>
      </c>
      <c r="K681" s="741">
        <v>29.471581623388413</v>
      </c>
      <c r="L681" s="741">
        <v>1</v>
      </c>
      <c r="M681" s="736">
        <v>100</v>
      </c>
      <c r="N681" s="719">
        <f t="shared" si="30"/>
        <v>29.471581623388413</v>
      </c>
      <c r="O681" s="737">
        <f t="shared" si="31"/>
        <v>29.471581623388417</v>
      </c>
      <c r="P681" s="738">
        <v>0</v>
      </c>
      <c r="Q681" s="737">
        <f t="shared" si="32"/>
        <v>29.471581623388417</v>
      </c>
      <c r="R681" s="714" t="s">
        <v>498</v>
      </c>
      <c r="S681" s="721" t="s">
        <v>1537</v>
      </c>
      <c r="U681" s="714">
        <v>48.9</v>
      </c>
      <c r="V681" s="714">
        <v>10374</v>
      </c>
    </row>
    <row r="682" spans="1:22">
      <c r="A682" s="721" t="s">
        <v>594</v>
      </c>
      <c r="B682" s="714">
        <v>2008</v>
      </c>
      <c r="D682" s="722" t="s">
        <v>594</v>
      </c>
      <c r="E682" s="722" t="s">
        <v>1539</v>
      </c>
      <c r="F682" s="714" t="s">
        <v>705</v>
      </c>
      <c r="G682" s="723" t="s">
        <v>1535</v>
      </c>
      <c r="H682" s="714" t="s">
        <v>1536</v>
      </c>
      <c r="I682" s="714" t="s">
        <v>1484</v>
      </c>
      <c r="J682" s="724">
        <v>1</v>
      </c>
      <c r="K682" s="741">
        <v>7.1163973125113484</v>
      </c>
      <c r="L682" s="741">
        <v>1</v>
      </c>
      <c r="M682" s="736">
        <v>100</v>
      </c>
      <c r="N682" s="719">
        <f t="shared" si="30"/>
        <v>7.1163973125113484</v>
      </c>
      <c r="O682" s="737">
        <f t="shared" si="31"/>
        <v>7.1163973125113484</v>
      </c>
      <c r="P682" s="738">
        <v>0</v>
      </c>
      <c r="Q682" s="737">
        <f t="shared" si="32"/>
        <v>7.1163973125113484</v>
      </c>
      <c r="R682" s="714" t="s">
        <v>498</v>
      </c>
      <c r="S682" s="721" t="s">
        <v>1537</v>
      </c>
      <c r="U682" s="714">
        <v>48.9</v>
      </c>
      <c r="V682" s="714">
        <v>10374</v>
      </c>
    </row>
    <row r="683" spans="1:22">
      <c r="A683" s="721" t="s">
        <v>594</v>
      </c>
      <c r="B683" s="714">
        <v>2008</v>
      </c>
      <c r="D683" s="722" t="s">
        <v>1540</v>
      </c>
      <c r="E683" s="722" t="s">
        <v>1541</v>
      </c>
      <c r="F683" s="714" t="s">
        <v>705</v>
      </c>
      <c r="G683" s="723" t="s">
        <v>1535</v>
      </c>
      <c r="H683" s="714" t="s">
        <v>1536</v>
      </c>
      <c r="I683" s="714" t="s">
        <v>1484</v>
      </c>
      <c r="J683" s="724">
        <v>1</v>
      </c>
      <c r="K683" s="741">
        <v>12.35336844016706</v>
      </c>
      <c r="L683" s="741">
        <v>1</v>
      </c>
      <c r="M683" s="736">
        <v>100</v>
      </c>
      <c r="N683" s="719">
        <f t="shared" si="30"/>
        <v>12.35336844016706</v>
      </c>
      <c r="O683" s="737">
        <f t="shared" si="31"/>
        <v>12.35336844016706</v>
      </c>
      <c r="P683" s="738">
        <v>0</v>
      </c>
      <c r="Q683" s="737">
        <f t="shared" si="32"/>
        <v>12.35336844016706</v>
      </c>
      <c r="R683" s="714" t="s">
        <v>498</v>
      </c>
      <c r="S683" s="721" t="s">
        <v>1537</v>
      </c>
      <c r="U683" s="714">
        <v>48.9</v>
      </c>
      <c r="V683" s="714">
        <v>10374</v>
      </c>
    </row>
    <row r="684" spans="1:22">
      <c r="A684" s="721" t="s">
        <v>594</v>
      </c>
      <c r="B684" s="714">
        <v>2008</v>
      </c>
      <c r="D684" s="722" t="s">
        <v>593</v>
      </c>
      <c r="E684" s="722" t="s">
        <v>333</v>
      </c>
      <c r="F684" s="714" t="s">
        <v>705</v>
      </c>
      <c r="G684" s="723" t="s">
        <v>1535</v>
      </c>
      <c r="H684" s="714" t="s">
        <v>1536</v>
      </c>
      <c r="I684" s="714" t="s">
        <v>402</v>
      </c>
      <c r="J684" s="724">
        <v>1</v>
      </c>
      <c r="K684" s="741">
        <v>35.827129108407476</v>
      </c>
      <c r="L684" s="741">
        <v>1</v>
      </c>
      <c r="M684" s="736">
        <v>100</v>
      </c>
      <c r="N684" s="719">
        <f t="shared" si="30"/>
        <v>35.827129108407476</v>
      </c>
      <c r="O684" s="737">
        <f t="shared" si="31"/>
        <v>35.827129108407476</v>
      </c>
      <c r="P684" s="738">
        <v>0</v>
      </c>
      <c r="Q684" s="737">
        <f t="shared" si="32"/>
        <v>35.827129108407476</v>
      </c>
      <c r="R684" s="714" t="s">
        <v>498</v>
      </c>
      <c r="S684" s="721" t="s">
        <v>1537</v>
      </c>
      <c r="U684" s="714">
        <v>48.9</v>
      </c>
      <c r="V684" s="714">
        <v>10374</v>
      </c>
    </row>
    <row r="685" spans="1:22">
      <c r="A685" s="721" t="s">
        <v>594</v>
      </c>
      <c r="B685" s="714">
        <v>2008</v>
      </c>
      <c r="D685" s="722" t="s">
        <v>594</v>
      </c>
      <c r="E685" s="722" t="s">
        <v>1500</v>
      </c>
      <c r="F685" s="714" t="s">
        <v>705</v>
      </c>
      <c r="G685" s="723" t="s">
        <v>1535</v>
      </c>
      <c r="H685" s="714" t="s">
        <v>1536</v>
      </c>
      <c r="I685" s="714" t="s">
        <v>1484</v>
      </c>
      <c r="J685" s="724">
        <v>3</v>
      </c>
      <c r="K685" s="741">
        <v>22.51679680406755</v>
      </c>
      <c r="L685" s="741">
        <v>1</v>
      </c>
      <c r="M685" s="736">
        <v>100</v>
      </c>
      <c r="N685" s="719">
        <f t="shared" si="30"/>
        <v>22.51679680406755</v>
      </c>
      <c r="O685" s="737">
        <f t="shared" si="31"/>
        <v>7.505598934689182</v>
      </c>
      <c r="P685" s="738">
        <v>0</v>
      </c>
      <c r="Q685" s="737">
        <f t="shared" si="32"/>
        <v>7.505598934689182</v>
      </c>
      <c r="R685" s="714" t="s">
        <v>498</v>
      </c>
      <c r="S685" s="721" t="s">
        <v>1537</v>
      </c>
      <c r="U685" s="714">
        <v>48.9</v>
      </c>
      <c r="V685" s="714">
        <v>10374</v>
      </c>
    </row>
    <row r="686" spans="1:22">
      <c r="A686" s="721" t="s">
        <v>594</v>
      </c>
      <c r="B686" s="714">
        <v>2008</v>
      </c>
      <c r="D686" s="722" t="s">
        <v>594</v>
      </c>
      <c r="E686" s="722" t="s">
        <v>1486</v>
      </c>
      <c r="F686" s="714" t="s">
        <v>705</v>
      </c>
      <c r="G686" s="723" t="s">
        <v>1535</v>
      </c>
      <c r="H686" s="714" t="s">
        <v>1536</v>
      </c>
      <c r="I686" s="714" t="s">
        <v>1484</v>
      </c>
      <c r="J686" s="724">
        <v>1</v>
      </c>
      <c r="K686" s="741">
        <v>11.07681133103323</v>
      </c>
      <c r="L686" s="741">
        <v>1</v>
      </c>
      <c r="M686" s="736">
        <v>100</v>
      </c>
      <c r="N686" s="719">
        <f t="shared" si="30"/>
        <v>11.07681133103323</v>
      </c>
      <c r="O686" s="737">
        <f t="shared" si="31"/>
        <v>11.07681133103323</v>
      </c>
      <c r="P686" s="738">
        <v>0</v>
      </c>
      <c r="Q686" s="737">
        <f t="shared" si="32"/>
        <v>11.07681133103323</v>
      </c>
      <c r="R686" s="714" t="s">
        <v>498</v>
      </c>
      <c r="S686" s="721" t="s">
        <v>1537</v>
      </c>
      <c r="U686" s="714">
        <v>48.9</v>
      </c>
      <c r="V686" s="714">
        <v>10374</v>
      </c>
    </row>
    <row r="687" spans="1:22">
      <c r="A687" s="721" t="s">
        <v>594</v>
      </c>
      <c r="B687" s="714">
        <v>2008</v>
      </c>
      <c r="D687" s="722" t="s">
        <v>593</v>
      </c>
      <c r="E687" s="722" t="s">
        <v>333</v>
      </c>
      <c r="F687" s="714" t="s">
        <v>705</v>
      </c>
      <c r="G687" s="723" t="s">
        <v>1535</v>
      </c>
      <c r="H687" s="714" t="s">
        <v>1536</v>
      </c>
      <c r="I687" s="714" t="s">
        <v>402</v>
      </c>
      <c r="J687" s="724">
        <v>1</v>
      </c>
      <c r="K687" s="741">
        <v>39.113855093517337</v>
      </c>
      <c r="L687" s="741">
        <v>1</v>
      </c>
      <c r="M687" s="736">
        <v>100</v>
      </c>
      <c r="N687" s="719">
        <f t="shared" si="30"/>
        <v>39.113855093517337</v>
      </c>
      <c r="O687" s="737">
        <f t="shared" si="31"/>
        <v>39.113855093517337</v>
      </c>
      <c r="P687" s="738">
        <v>0</v>
      </c>
      <c r="Q687" s="737">
        <f t="shared" si="32"/>
        <v>39.113855093517337</v>
      </c>
      <c r="R687" s="714" t="s">
        <v>498</v>
      </c>
      <c r="S687" s="721" t="s">
        <v>1537</v>
      </c>
      <c r="U687" s="714">
        <v>48.9</v>
      </c>
      <c r="V687" s="714">
        <v>10374</v>
      </c>
    </row>
    <row r="688" spans="1:22">
      <c r="A688" s="721" t="s">
        <v>594</v>
      </c>
      <c r="B688" s="714">
        <v>2008</v>
      </c>
      <c r="D688" s="722" t="s">
        <v>593</v>
      </c>
      <c r="E688" s="722" t="s">
        <v>333</v>
      </c>
      <c r="F688" s="714" t="s">
        <v>705</v>
      </c>
      <c r="G688" s="723" t="s">
        <v>1535</v>
      </c>
      <c r="H688" s="714" t="s">
        <v>1536</v>
      </c>
      <c r="I688" s="714" t="s">
        <v>402</v>
      </c>
      <c r="J688" s="724">
        <v>1</v>
      </c>
      <c r="K688" s="741">
        <v>41.792264390775372</v>
      </c>
      <c r="L688" s="741">
        <v>1</v>
      </c>
      <c r="M688" s="736">
        <v>100</v>
      </c>
      <c r="N688" s="719">
        <f t="shared" si="30"/>
        <v>41.792264390775372</v>
      </c>
      <c r="O688" s="737">
        <f t="shared" si="31"/>
        <v>41.792264390775372</v>
      </c>
      <c r="P688" s="738">
        <v>0</v>
      </c>
      <c r="Q688" s="737">
        <f t="shared" si="32"/>
        <v>41.792264390775372</v>
      </c>
      <c r="R688" s="714" t="s">
        <v>498</v>
      </c>
      <c r="S688" s="721" t="s">
        <v>1537</v>
      </c>
      <c r="U688" s="714">
        <v>48.9</v>
      </c>
      <c r="V688" s="714">
        <v>10374</v>
      </c>
    </row>
    <row r="689" spans="1:22">
      <c r="A689" s="721" t="s">
        <v>594</v>
      </c>
      <c r="B689" s="714">
        <v>2008</v>
      </c>
      <c r="D689" s="722" t="s">
        <v>594</v>
      </c>
      <c r="E689" s="715" t="s">
        <v>1518</v>
      </c>
      <c r="F689" s="714" t="s">
        <v>705</v>
      </c>
      <c r="G689" s="723" t="s">
        <v>1535</v>
      </c>
      <c r="H689" s="714" t="s">
        <v>1536</v>
      </c>
      <c r="I689" s="714" t="s">
        <v>1484</v>
      </c>
      <c r="J689" s="724">
        <v>1</v>
      </c>
      <c r="K689" s="741">
        <v>13.497366987470491</v>
      </c>
      <c r="L689" s="741">
        <v>1</v>
      </c>
      <c r="M689" s="736">
        <v>100</v>
      </c>
      <c r="N689" s="719">
        <f t="shared" si="30"/>
        <v>13.497366987470491</v>
      </c>
      <c r="O689" s="737">
        <f t="shared" si="31"/>
        <v>13.497366987470491</v>
      </c>
      <c r="P689" s="738">
        <v>0</v>
      </c>
      <c r="Q689" s="737">
        <f t="shared" si="32"/>
        <v>13.497366987470491</v>
      </c>
      <c r="R689" s="714" t="s">
        <v>498</v>
      </c>
      <c r="S689" s="721" t="s">
        <v>1537</v>
      </c>
      <c r="U689" s="714">
        <v>48.9</v>
      </c>
      <c r="V689" s="714">
        <v>10374</v>
      </c>
    </row>
    <row r="690" spans="1:22">
      <c r="A690" s="721" t="s">
        <v>594</v>
      </c>
      <c r="B690" s="714">
        <v>2008</v>
      </c>
      <c r="D690" s="722" t="s">
        <v>593</v>
      </c>
      <c r="E690" s="722" t="s">
        <v>333</v>
      </c>
      <c r="F690" s="714" t="s">
        <v>705</v>
      </c>
      <c r="G690" s="723" t="s">
        <v>1535</v>
      </c>
      <c r="H690" s="714" t="s">
        <v>1536</v>
      </c>
      <c r="I690" s="714" t="s">
        <v>402</v>
      </c>
      <c r="J690" s="724">
        <v>1</v>
      </c>
      <c r="K690" s="741">
        <v>35.818049754857448</v>
      </c>
      <c r="L690" s="741">
        <v>1</v>
      </c>
      <c r="M690" s="736">
        <v>100</v>
      </c>
      <c r="N690" s="719">
        <f t="shared" si="30"/>
        <v>35.818049754857448</v>
      </c>
      <c r="O690" s="737">
        <f t="shared" si="31"/>
        <v>35.818049754857448</v>
      </c>
      <c r="P690" s="738">
        <v>0</v>
      </c>
      <c r="Q690" s="737">
        <f t="shared" si="32"/>
        <v>35.818049754857448</v>
      </c>
      <c r="R690" s="714" t="s">
        <v>498</v>
      </c>
      <c r="S690" s="721" t="s">
        <v>1537</v>
      </c>
      <c r="U690" s="714">
        <v>48.9</v>
      </c>
      <c r="V690" s="714">
        <v>10374</v>
      </c>
    </row>
    <row r="691" spans="1:22">
      <c r="A691" s="721" t="s">
        <v>594</v>
      </c>
      <c r="B691" s="714">
        <v>2008</v>
      </c>
      <c r="D691" s="722" t="s">
        <v>594</v>
      </c>
      <c r="E691" s="722" t="s">
        <v>1539</v>
      </c>
      <c r="F691" s="714" t="s">
        <v>705</v>
      </c>
      <c r="G691" s="723" t="s">
        <v>1535</v>
      </c>
      <c r="H691" s="714" t="s">
        <v>1536</v>
      </c>
      <c r="I691" s="714" t="s">
        <v>1484</v>
      </c>
      <c r="J691" s="724">
        <v>1</v>
      </c>
      <c r="K691" s="741">
        <v>12.084619575086252</v>
      </c>
      <c r="L691" s="741">
        <v>1</v>
      </c>
      <c r="M691" s="736">
        <v>100</v>
      </c>
      <c r="N691" s="719">
        <f t="shared" si="30"/>
        <v>12.084619575086252</v>
      </c>
      <c r="O691" s="737">
        <f t="shared" si="31"/>
        <v>12.084619575086252</v>
      </c>
      <c r="P691" s="738">
        <v>0</v>
      </c>
      <c r="Q691" s="737">
        <f t="shared" si="32"/>
        <v>12.084619575086252</v>
      </c>
      <c r="R691" s="714" t="s">
        <v>498</v>
      </c>
      <c r="S691" s="721" t="s">
        <v>1537</v>
      </c>
      <c r="U691" s="714">
        <v>48.9</v>
      </c>
      <c r="V691" s="714">
        <v>10374</v>
      </c>
    </row>
    <row r="692" spans="1:22">
      <c r="A692" s="721" t="s">
        <v>594</v>
      </c>
      <c r="B692" s="714">
        <v>2008</v>
      </c>
      <c r="D692" s="722" t="s">
        <v>1538</v>
      </c>
      <c r="E692" s="722" t="s">
        <v>732</v>
      </c>
      <c r="F692" s="714" t="s">
        <v>705</v>
      </c>
      <c r="G692" s="723" t="s">
        <v>1535</v>
      </c>
      <c r="H692" s="714" t="s">
        <v>1536</v>
      </c>
      <c r="I692" s="714" t="s">
        <v>402</v>
      </c>
      <c r="J692" s="724">
        <v>1</v>
      </c>
      <c r="K692" s="741">
        <v>7.1817686580715447</v>
      </c>
      <c r="L692" s="741">
        <v>1</v>
      </c>
      <c r="M692" s="736">
        <v>100</v>
      </c>
      <c r="N692" s="719">
        <f t="shared" si="30"/>
        <v>7.1817686580715447</v>
      </c>
      <c r="O692" s="737">
        <f t="shared" si="31"/>
        <v>7.1817686580715456</v>
      </c>
      <c r="P692" s="738">
        <v>0</v>
      </c>
      <c r="Q692" s="737">
        <f t="shared" si="32"/>
        <v>7.1817686580715456</v>
      </c>
      <c r="R692" s="714" t="s">
        <v>498</v>
      </c>
      <c r="S692" s="721" t="s">
        <v>1537</v>
      </c>
      <c r="U692" s="714">
        <v>48.9</v>
      </c>
      <c r="V692" s="714">
        <v>10374</v>
      </c>
    </row>
    <row r="693" spans="1:22">
      <c r="A693" s="721" t="s">
        <v>594</v>
      </c>
      <c r="B693" s="714">
        <v>2008</v>
      </c>
      <c r="D693" s="722" t="s">
        <v>593</v>
      </c>
      <c r="E693" s="722" t="s">
        <v>333</v>
      </c>
      <c r="F693" s="714" t="s">
        <v>705</v>
      </c>
      <c r="G693" s="723" t="s">
        <v>1535</v>
      </c>
      <c r="H693" s="714" t="s">
        <v>1536</v>
      </c>
      <c r="I693" s="714" t="s">
        <v>402</v>
      </c>
      <c r="J693" s="724">
        <v>1</v>
      </c>
      <c r="K693" s="741">
        <v>41.792264390775372</v>
      </c>
      <c r="L693" s="741">
        <v>1</v>
      </c>
      <c r="M693" s="736">
        <v>100</v>
      </c>
      <c r="N693" s="719">
        <f t="shared" si="30"/>
        <v>41.792264390775372</v>
      </c>
      <c r="O693" s="737">
        <f t="shared" si="31"/>
        <v>41.792264390775372</v>
      </c>
      <c r="P693" s="738">
        <v>0</v>
      </c>
      <c r="Q693" s="737">
        <f t="shared" si="32"/>
        <v>41.792264390775372</v>
      </c>
      <c r="R693" s="714" t="s">
        <v>498</v>
      </c>
      <c r="S693" s="721" t="s">
        <v>1537</v>
      </c>
      <c r="U693" s="714">
        <v>48.9</v>
      </c>
      <c r="V693" s="714">
        <v>10374</v>
      </c>
    </row>
    <row r="694" spans="1:22">
      <c r="A694" s="721" t="s">
        <v>594</v>
      </c>
      <c r="B694" s="714">
        <v>2008</v>
      </c>
      <c r="D694" s="722" t="s">
        <v>594</v>
      </c>
      <c r="E694" s="715" t="s">
        <v>1518</v>
      </c>
      <c r="F694" s="714" t="s">
        <v>705</v>
      </c>
      <c r="G694" s="723" t="s">
        <v>1535</v>
      </c>
      <c r="H694" s="714" t="s">
        <v>1536</v>
      </c>
      <c r="I694" s="714" t="s">
        <v>1484</v>
      </c>
      <c r="J694" s="724">
        <v>1</v>
      </c>
      <c r="K694" s="741">
        <v>13.497366987470491</v>
      </c>
      <c r="L694" s="741">
        <v>1</v>
      </c>
      <c r="M694" s="736">
        <v>100</v>
      </c>
      <c r="N694" s="719">
        <f t="shared" si="30"/>
        <v>13.497366987470491</v>
      </c>
      <c r="O694" s="737">
        <f t="shared" si="31"/>
        <v>13.497366987470491</v>
      </c>
      <c r="P694" s="738">
        <v>0</v>
      </c>
      <c r="Q694" s="737">
        <f t="shared" si="32"/>
        <v>13.497366987470491</v>
      </c>
      <c r="R694" s="714" t="s">
        <v>498</v>
      </c>
      <c r="S694" s="721" t="s">
        <v>1537</v>
      </c>
      <c r="U694" s="714">
        <v>48.9</v>
      </c>
      <c r="V694" s="714">
        <v>10374</v>
      </c>
    </row>
    <row r="695" spans="1:22">
      <c r="A695" s="721" t="s">
        <v>594</v>
      </c>
      <c r="B695" s="714">
        <v>2008</v>
      </c>
      <c r="D695" s="722" t="s">
        <v>593</v>
      </c>
      <c r="E695" s="722" t="s">
        <v>333</v>
      </c>
      <c r="F695" s="714" t="s">
        <v>705</v>
      </c>
      <c r="G695" s="723" t="s">
        <v>1535</v>
      </c>
      <c r="H695" s="714" t="s">
        <v>1536</v>
      </c>
      <c r="I695" s="714" t="s">
        <v>402</v>
      </c>
      <c r="J695" s="724">
        <v>1</v>
      </c>
      <c r="K695" s="741">
        <v>39.113855093517337</v>
      </c>
      <c r="L695" s="741">
        <v>1</v>
      </c>
      <c r="M695" s="736">
        <v>100</v>
      </c>
      <c r="N695" s="719">
        <f t="shared" si="30"/>
        <v>39.113855093517337</v>
      </c>
      <c r="O695" s="737">
        <f t="shared" si="31"/>
        <v>39.113855093517337</v>
      </c>
      <c r="P695" s="738">
        <v>0</v>
      </c>
      <c r="Q695" s="737">
        <f t="shared" si="32"/>
        <v>39.113855093517337</v>
      </c>
      <c r="R695" s="714" t="s">
        <v>498</v>
      </c>
      <c r="S695" s="721" t="s">
        <v>1537</v>
      </c>
      <c r="U695" s="714">
        <v>48.9</v>
      </c>
      <c r="V695" s="714">
        <v>10374</v>
      </c>
    </row>
    <row r="696" spans="1:22">
      <c r="A696" s="721" t="s">
        <v>594</v>
      </c>
      <c r="B696" s="714">
        <v>2008</v>
      </c>
      <c r="D696" s="722" t="s">
        <v>594</v>
      </c>
      <c r="E696" s="722" t="s">
        <v>1486</v>
      </c>
      <c r="F696" s="714" t="s">
        <v>705</v>
      </c>
      <c r="G696" s="723" t="s">
        <v>1535</v>
      </c>
      <c r="H696" s="714" t="s">
        <v>1536</v>
      </c>
      <c r="I696" s="714" t="s">
        <v>1484</v>
      </c>
      <c r="J696" s="724">
        <v>1</v>
      </c>
      <c r="K696" s="741">
        <v>13.513709823860539</v>
      </c>
      <c r="L696" s="741">
        <v>1</v>
      </c>
      <c r="M696" s="736">
        <v>100</v>
      </c>
      <c r="N696" s="719">
        <f t="shared" si="30"/>
        <v>13.513709823860539</v>
      </c>
      <c r="O696" s="737">
        <f t="shared" si="31"/>
        <v>13.513709823860539</v>
      </c>
      <c r="P696" s="738">
        <v>0</v>
      </c>
      <c r="Q696" s="737">
        <f t="shared" si="32"/>
        <v>13.513709823860539</v>
      </c>
      <c r="R696" s="714" t="s">
        <v>498</v>
      </c>
      <c r="S696" s="721" t="s">
        <v>1537</v>
      </c>
      <c r="U696" s="714">
        <v>48.9</v>
      </c>
      <c r="V696" s="714">
        <v>10374</v>
      </c>
    </row>
    <row r="697" spans="1:22">
      <c r="A697" s="721" t="s">
        <v>594</v>
      </c>
      <c r="B697" s="714">
        <v>2008</v>
      </c>
      <c r="D697" s="722" t="s">
        <v>593</v>
      </c>
      <c r="E697" s="722" t="s">
        <v>333</v>
      </c>
      <c r="F697" s="714" t="s">
        <v>705</v>
      </c>
      <c r="G697" s="723" t="s">
        <v>1535</v>
      </c>
      <c r="H697" s="714" t="s">
        <v>1536</v>
      </c>
      <c r="I697" s="714" t="s">
        <v>402</v>
      </c>
      <c r="J697" s="724">
        <v>1</v>
      </c>
      <c r="K697" s="741">
        <v>35.818049754857448</v>
      </c>
      <c r="L697" s="741">
        <v>1</v>
      </c>
      <c r="M697" s="736">
        <v>100</v>
      </c>
      <c r="N697" s="719">
        <f t="shared" si="30"/>
        <v>35.818049754857448</v>
      </c>
      <c r="O697" s="737">
        <f t="shared" si="31"/>
        <v>35.818049754857448</v>
      </c>
      <c r="P697" s="738">
        <v>0</v>
      </c>
      <c r="Q697" s="737">
        <f t="shared" si="32"/>
        <v>35.818049754857448</v>
      </c>
      <c r="R697" s="714" t="s">
        <v>498</v>
      </c>
      <c r="S697" s="721" t="s">
        <v>1537</v>
      </c>
      <c r="U697" s="714">
        <v>48.9</v>
      </c>
      <c r="V697" s="714">
        <v>10374</v>
      </c>
    </row>
    <row r="698" spans="1:22">
      <c r="A698" s="721" t="s">
        <v>594</v>
      </c>
      <c r="B698" s="714">
        <v>2008</v>
      </c>
      <c r="D698" s="722" t="s">
        <v>594</v>
      </c>
      <c r="E698" s="722" t="s">
        <v>1539</v>
      </c>
      <c r="F698" s="714" t="s">
        <v>705</v>
      </c>
      <c r="G698" s="723" t="s">
        <v>1535</v>
      </c>
      <c r="H698" s="714" t="s">
        <v>1536</v>
      </c>
      <c r="I698" s="714" t="s">
        <v>1484</v>
      </c>
      <c r="J698" s="724">
        <v>1</v>
      </c>
      <c r="K698" s="741">
        <v>12.084619575086252</v>
      </c>
      <c r="L698" s="741">
        <v>1</v>
      </c>
      <c r="M698" s="736">
        <v>100</v>
      </c>
      <c r="N698" s="719">
        <f t="shared" si="30"/>
        <v>12.084619575086252</v>
      </c>
      <c r="O698" s="737">
        <f t="shared" si="31"/>
        <v>12.084619575086252</v>
      </c>
      <c r="P698" s="738">
        <v>0</v>
      </c>
      <c r="Q698" s="737">
        <f t="shared" si="32"/>
        <v>12.084619575086252</v>
      </c>
      <c r="R698" s="714" t="s">
        <v>498</v>
      </c>
      <c r="S698" s="721" t="s">
        <v>1537</v>
      </c>
      <c r="U698" s="714">
        <v>48.9</v>
      </c>
      <c r="V698" s="714">
        <v>10374</v>
      </c>
    </row>
    <row r="699" spans="1:22">
      <c r="A699" s="721" t="s">
        <v>594</v>
      </c>
      <c r="B699" s="714">
        <v>2008</v>
      </c>
      <c r="D699" s="722" t="s">
        <v>1540</v>
      </c>
      <c r="E699" s="722" t="s">
        <v>1541</v>
      </c>
      <c r="F699" s="714" t="s">
        <v>705</v>
      </c>
      <c r="G699" s="723" t="s">
        <v>1535</v>
      </c>
      <c r="H699" s="714" t="s">
        <v>1536</v>
      </c>
      <c r="I699" s="714" t="s">
        <v>1484</v>
      </c>
      <c r="J699" s="724">
        <v>1</v>
      </c>
      <c r="K699" s="741">
        <v>12.68022516796804</v>
      </c>
      <c r="L699" s="741">
        <v>1</v>
      </c>
      <c r="M699" s="736">
        <v>100</v>
      </c>
      <c r="N699" s="719">
        <f t="shared" si="30"/>
        <v>12.68022516796804</v>
      </c>
      <c r="O699" s="737">
        <f t="shared" si="31"/>
        <v>12.68022516796804</v>
      </c>
      <c r="P699" s="738">
        <v>0</v>
      </c>
      <c r="Q699" s="737">
        <f t="shared" si="32"/>
        <v>12.68022516796804</v>
      </c>
      <c r="R699" s="714" t="s">
        <v>498</v>
      </c>
      <c r="S699" s="721" t="s">
        <v>1537</v>
      </c>
      <c r="U699" s="714">
        <v>48.9</v>
      </c>
      <c r="V699" s="714">
        <v>10374</v>
      </c>
    </row>
    <row r="700" spans="1:22">
      <c r="A700" s="721" t="s">
        <v>594</v>
      </c>
      <c r="B700" s="714">
        <v>2008</v>
      </c>
      <c r="D700" s="722" t="s">
        <v>593</v>
      </c>
      <c r="E700" s="722" t="s">
        <v>333</v>
      </c>
      <c r="F700" s="714" t="s">
        <v>705</v>
      </c>
      <c r="G700" s="723" t="s">
        <v>1535</v>
      </c>
      <c r="H700" s="714" t="s">
        <v>1536</v>
      </c>
      <c r="I700" s="714" t="s">
        <v>402</v>
      </c>
      <c r="J700" s="724">
        <v>1</v>
      </c>
      <c r="K700" s="741">
        <v>39.113855093517337</v>
      </c>
      <c r="L700" s="741">
        <v>1</v>
      </c>
      <c r="M700" s="736">
        <v>100</v>
      </c>
      <c r="N700" s="719">
        <f t="shared" si="30"/>
        <v>39.113855093517337</v>
      </c>
      <c r="O700" s="737">
        <f t="shared" si="31"/>
        <v>39.113855093517337</v>
      </c>
      <c r="P700" s="738">
        <v>0</v>
      </c>
      <c r="Q700" s="737">
        <f t="shared" si="32"/>
        <v>39.113855093517337</v>
      </c>
      <c r="R700" s="714" t="s">
        <v>498</v>
      </c>
      <c r="S700" s="721" t="s">
        <v>1537</v>
      </c>
      <c r="U700" s="714">
        <v>48.9</v>
      </c>
      <c r="V700" s="714">
        <v>10374</v>
      </c>
    </row>
    <row r="701" spans="1:22">
      <c r="A701" s="721" t="s">
        <v>594</v>
      </c>
      <c r="B701" s="714">
        <v>2008</v>
      </c>
      <c r="D701" s="722" t="s">
        <v>594</v>
      </c>
      <c r="E701" s="722" t="s">
        <v>1486</v>
      </c>
      <c r="F701" s="714" t="s">
        <v>705</v>
      </c>
      <c r="G701" s="723" t="s">
        <v>1535</v>
      </c>
      <c r="H701" s="714" t="s">
        <v>1536</v>
      </c>
      <c r="I701" s="714" t="s">
        <v>1484</v>
      </c>
      <c r="J701" s="724">
        <v>1</v>
      </c>
      <c r="K701" s="741">
        <v>13.640820773560922</v>
      </c>
      <c r="L701" s="741">
        <v>1</v>
      </c>
      <c r="M701" s="736">
        <v>100</v>
      </c>
      <c r="N701" s="719">
        <f t="shared" si="30"/>
        <v>13.640820773560922</v>
      </c>
      <c r="O701" s="737">
        <f t="shared" si="31"/>
        <v>13.640820773560922</v>
      </c>
      <c r="P701" s="738">
        <v>0</v>
      </c>
      <c r="Q701" s="737">
        <f t="shared" si="32"/>
        <v>13.640820773560922</v>
      </c>
      <c r="R701" s="714" t="s">
        <v>498</v>
      </c>
      <c r="S701" s="721" t="s">
        <v>1537</v>
      </c>
      <c r="U701" s="714">
        <v>48.9</v>
      </c>
      <c r="V701" s="714">
        <v>10374</v>
      </c>
    </row>
    <row r="702" spans="1:22">
      <c r="A702" s="721" t="s">
        <v>594</v>
      </c>
      <c r="B702" s="714">
        <v>2008</v>
      </c>
      <c r="D702" s="722" t="s">
        <v>593</v>
      </c>
      <c r="E702" s="722" t="s">
        <v>333</v>
      </c>
      <c r="F702" s="714" t="s">
        <v>705</v>
      </c>
      <c r="G702" s="723" t="s">
        <v>1535</v>
      </c>
      <c r="H702" s="714" t="s">
        <v>1536</v>
      </c>
      <c r="I702" s="714" t="s">
        <v>402</v>
      </c>
      <c r="J702" s="724">
        <v>1</v>
      </c>
      <c r="K702" s="741">
        <v>33.270383148719809</v>
      </c>
      <c r="L702" s="741">
        <v>1</v>
      </c>
      <c r="M702" s="736">
        <v>100</v>
      </c>
      <c r="N702" s="719">
        <f t="shared" si="30"/>
        <v>33.270383148719809</v>
      </c>
      <c r="O702" s="737">
        <f t="shared" si="31"/>
        <v>33.270383148719809</v>
      </c>
      <c r="P702" s="738">
        <v>0</v>
      </c>
      <c r="Q702" s="737">
        <f t="shared" si="32"/>
        <v>33.270383148719809</v>
      </c>
      <c r="R702" s="714" t="s">
        <v>498</v>
      </c>
      <c r="S702" s="721" t="s">
        <v>1537</v>
      </c>
      <c r="U702" s="714">
        <v>48.9</v>
      </c>
      <c r="V702" s="714">
        <v>10374</v>
      </c>
    </row>
    <row r="703" spans="1:22">
      <c r="A703" s="721" t="s">
        <v>594</v>
      </c>
      <c r="B703" s="714">
        <v>2008</v>
      </c>
      <c r="D703" s="722" t="s">
        <v>594</v>
      </c>
      <c r="E703" s="722" t="s">
        <v>1486</v>
      </c>
      <c r="F703" s="714" t="s">
        <v>705</v>
      </c>
      <c r="G703" s="723" t="s">
        <v>1535</v>
      </c>
      <c r="H703" s="714" t="s">
        <v>1536</v>
      </c>
      <c r="I703" s="714" t="s">
        <v>1484</v>
      </c>
      <c r="J703" s="724">
        <v>1</v>
      </c>
      <c r="K703" s="741">
        <v>10.254221899400761</v>
      </c>
      <c r="L703" s="741">
        <v>1</v>
      </c>
      <c r="M703" s="736">
        <v>100</v>
      </c>
      <c r="N703" s="719">
        <f t="shared" si="30"/>
        <v>10.254221899400761</v>
      </c>
      <c r="O703" s="737">
        <f t="shared" si="31"/>
        <v>10.254221899400761</v>
      </c>
      <c r="P703" s="738">
        <v>0</v>
      </c>
      <c r="Q703" s="737">
        <f t="shared" si="32"/>
        <v>10.254221899400761</v>
      </c>
      <c r="R703" s="714" t="s">
        <v>498</v>
      </c>
      <c r="S703" s="721" t="s">
        <v>1537</v>
      </c>
      <c r="U703" s="714">
        <v>48.9</v>
      </c>
      <c r="V703" s="714">
        <v>10374</v>
      </c>
    </row>
    <row r="704" spans="1:22">
      <c r="A704" s="721" t="s">
        <v>594</v>
      </c>
      <c r="B704" s="714">
        <v>2008</v>
      </c>
      <c r="D704" s="722" t="s">
        <v>593</v>
      </c>
      <c r="E704" s="722" t="s">
        <v>333</v>
      </c>
      <c r="F704" s="714" t="s">
        <v>705</v>
      </c>
      <c r="G704" s="723" t="s">
        <v>1535</v>
      </c>
      <c r="H704" s="714" t="s">
        <v>1536</v>
      </c>
      <c r="I704" s="714" t="s">
        <v>402</v>
      </c>
      <c r="J704" s="724">
        <v>1</v>
      </c>
      <c r="K704" s="741">
        <v>32.491374614127473</v>
      </c>
      <c r="L704" s="741">
        <v>1</v>
      </c>
      <c r="M704" s="736">
        <v>100</v>
      </c>
      <c r="N704" s="719">
        <f t="shared" si="30"/>
        <v>32.491374614127473</v>
      </c>
      <c r="O704" s="737">
        <f t="shared" si="31"/>
        <v>32.491374614127473</v>
      </c>
      <c r="P704" s="738">
        <v>0</v>
      </c>
      <c r="Q704" s="737">
        <f t="shared" si="32"/>
        <v>32.491374614127473</v>
      </c>
      <c r="R704" s="714" t="s">
        <v>498</v>
      </c>
      <c r="S704" s="721" t="s">
        <v>1537</v>
      </c>
      <c r="U704" s="714">
        <v>48.9</v>
      </c>
      <c r="V704" s="714">
        <v>10374</v>
      </c>
    </row>
    <row r="705" spans="1:22">
      <c r="A705" s="721" t="s">
        <v>594</v>
      </c>
      <c r="B705" s="714">
        <v>2008</v>
      </c>
      <c r="D705" s="722" t="s">
        <v>1538</v>
      </c>
      <c r="E705" s="722" t="s">
        <v>732</v>
      </c>
      <c r="F705" s="714" t="s">
        <v>705</v>
      </c>
      <c r="G705" s="723" t="s">
        <v>1535</v>
      </c>
      <c r="H705" s="714" t="s">
        <v>1536</v>
      </c>
      <c r="I705" s="714" t="s">
        <v>402</v>
      </c>
      <c r="J705" s="724">
        <v>1</v>
      </c>
      <c r="K705" s="741">
        <v>5.9832939894679491</v>
      </c>
      <c r="L705" s="741">
        <v>1</v>
      </c>
      <c r="M705" s="736">
        <v>100</v>
      </c>
      <c r="N705" s="719">
        <f t="shared" si="30"/>
        <v>5.9832939894679491</v>
      </c>
      <c r="O705" s="737">
        <f t="shared" si="31"/>
        <v>5.9832939894679491</v>
      </c>
      <c r="P705" s="738">
        <v>0</v>
      </c>
      <c r="Q705" s="737">
        <f t="shared" si="32"/>
        <v>5.9832939894679491</v>
      </c>
      <c r="R705" s="714" t="s">
        <v>498</v>
      </c>
      <c r="S705" s="721" t="s">
        <v>1537</v>
      </c>
      <c r="U705" s="714">
        <v>48.9</v>
      </c>
      <c r="V705" s="714">
        <v>10374</v>
      </c>
    </row>
    <row r="706" spans="1:22">
      <c r="A706" s="721" t="s">
        <v>594</v>
      </c>
      <c r="B706" s="714">
        <v>2008</v>
      </c>
      <c r="D706" s="722" t="s">
        <v>593</v>
      </c>
      <c r="E706" s="722" t="s">
        <v>333</v>
      </c>
      <c r="F706" s="714" t="s">
        <v>705</v>
      </c>
      <c r="G706" s="723" t="s">
        <v>1535</v>
      </c>
      <c r="H706" s="714" t="s">
        <v>1536</v>
      </c>
      <c r="I706" s="714" t="s">
        <v>402</v>
      </c>
      <c r="J706" s="724">
        <v>1</v>
      </c>
      <c r="K706" s="741">
        <v>29.026693299437078</v>
      </c>
      <c r="L706" s="741">
        <v>1</v>
      </c>
      <c r="M706" s="736">
        <v>100</v>
      </c>
      <c r="N706" s="719">
        <f t="shared" si="30"/>
        <v>29.026693299437078</v>
      </c>
      <c r="O706" s="737">
        <f t="shared" si="31"/>
        <v>29.026693299437078</v>
      </c>
      <c r="P706" s="738">
        <v>0</v>
      </c>
      <c r="Q706" s="737">
        <f t="shared" si="32"/>
        <v>29.026693299437078</v>
      </c>
      <c r="R706" s="714" t="s">
        <v>498</v>
      </c>
      <c r="S706" s="721" t="s">
        <v>1537</v>
      </c>
      <c r="U706" s="714">
        <v>48.9</v>
      </c>
      <c r="V706" s="714">
        <v>10374</v>
      </c>
    </row>
    <row r="707" spans="1:22">
      <c r="A707" s="721" t="s">
        <v>594</v>
      </c>
      <c r="B707" s="714">
        <v>2008</v>
      </c>
      <c r="D707" s="722" t="s">
        <v>1540</v>
      </c>
      <c r="E707" s="722" t="s">
        <v>1541</v>
      </c>
      <c r="F707" s="714" t="s">
        <v>705</v>
      </c>
      <c r="G707" s="723" t="s">
        <v>1535</v>
      </c>
      <c r="H707" s="714" t="s">
        <v>1536</v>
      </c>
      <c r="I707" s="714" t="s">
        <v>1484</v>
      </c>
      <c r="J707" s="724">
        <v>1</v>
      </c>
      <c r="K707" s="741">
        <v>11.975667332485926</v>
      </c>
      <c r="L707" s="741">
        <v>1</v>
      </c>
      <c r="M707" s="736">
        <v>100</v>
      </c>
      <c r="N707" s="719">
        <f t="shared" ref="N707:N770" si="33">+K707/L707</f>
        <v>11.975667332485926</v>
      </c>
      <c r="O707" s="737">
        <f t="shared" ref="O707:O770" si="34">+N707/J707/M707*100</f>
        <v>11.975667332485926</v>
      </c>
      <c r="P707" s="738">
        <v>0</v>
      </c>
      <c r="Q707" s="737">
        <f t="shared" si="32"/>
        <v>11.975667332485926</v>
      </c>
      <c r="R707" s="714" t="s">
        <v>498</v>
      </c>
      <c r="S707" s="721" t="s">
        <v>1537</v>
      </c>
      <c r="U707" s="714">
        <v>48.9</v>
      </c>
      <c r="V707" s="714">
        <v>10374</v>
      </c>
    </row>
    <row r="708" spans="1:22">
      <c r="A708" s="721" t="s">
        <v>594</v>
      </c>
      <c r="B708" s="714">
        <v>2008</v>
      </c>
      <c r="D708" s="722" t="s">
        <v>593</v>
      </c>
      <c r="E708" s="722" t="s">
        <v>333</v>
      </c>
      <c r="F708" s="714" t="s">
        <v>705</v>
      </c>
      <c r="G708" s="723" t="s">
        <v>1535</v>
      </c>
      <c r="H708" s="714" t="s">
        <v>1536</v>
      </c>
      <c r="I708" s="714" t="s">
        <v>402</v>
      </c>
      <c r="J708" s="724">
        <v>1</v>
      </c>
      <c r="K708" s="741">
        <v>33.270383148719809</v>
      </c>
      <c r="L708" s="741">
        <v>1</v>
      </c>
      <c r="M708" s="736">
        <v>100</v>
      </c>
      <c r="N708" s="719">
        <f t="shared" si="33"/>
        <v>33.270383148719809</v>
      </c>
      <c r="O708" s="737">
        <f t="shared" si="34"/>
        <v>33.270383148719809</v>
      </c>
      <c r="P708" s="738">
        <v>0</v>
      </c>
      <c r="Q708" s="737">
        <f t="shared" ref="Q708:Q771" si="35">+O708/(1+P708)</f>
        <v>33.270383148719809</v>
      </c>
      <c r="R708" s="714" t="s">
        <v>498</v>
      </c>
      <c r="S708" s="721" t="s">
        <v>1537</v>
      </c>
      <c r="U708" s="714">
        <v>48.9</v>
      </c>
      <c r="V708" s="714">
        <v>10374</v>
      </c>
    </row>
    <row r="709" spans="1:22">
      <c r="A709" s="721" t="s">
        <v>594</v>
      </c>
      <c r="B709" s="714">
        <v>2008</v>
      </c>
      <c r="D709" s="722" t="s">
        <v>1542</v>
      </c>
      <c r="E709" s="722" t="s">
        <v>1497</v>
      </c>
      <c r="F709" s="714" t="s">
        <v>705</v>
      </c>
      <c r="G709" s="723" t="s">
        <v>1535</v>
      </c>
      <c r="H709" s="714" t="s">
        <v>1536</v>
      </c>
      <c r="I709" s="714" t="s">
        <v>1484</v>
      </c>
      <c r="J709" s="724">
        <v>1</v>
      </c>
      <c r="K709" s="741">
        <v>10.397675685491192</v>
      </c>
      <c r="L709" s="741">
        <v>1</v>
      </c>
      <c r="M709" s="736">
        <v>100</v>
      </c>
      <c r="N709" s="719">
        <f t="shared" si="33"/>
        <v>10.397675685491192</v>
      </c>
      <c r="O709" s="737">
        <f t="shared" si="34"/>
        <v>10.397675685491192</v>
      </c>
      <c r="P709" s="738">
        <v>0</v>
      </c>
      <c r="Q709" s="737">
        <f t="shared" si="35"/>
        <v>10.397675685491192</v>
      </c>
      <c r="R709" s="714" t="s">
        <v>498</v>
      </c>
      <c r="S709" s="721" t="s">
        <v>1537</v>
      </c>
      <c r="U709" s="714">
        <v>48.9</v>
      </c>
      <c r="V709" s="714">
        <v>10374</v>
      </c>
    </row>
    <row r="710" spans="1:22">
      <c r="A710" s="721" t="s">
        <v>594</v>
      </c>
      <c r="B710" s="714">
        <v>2008</v>
      </c>
      <c r="D710" s="722" t="s">
        <v>593</v>
      </c>
      <c r="E710" s="722" t="s">
        <v>333</v>
      </c>
      <c r="F710" s="714" t="s">
        <v>705</v>
      </c>
      <c r="G710" s="723" t="s">
        <v>1535</v>
      </c>
      <c r="H710" s="714" t="s">
        <v>1536</v>
      </c>
      <c r="I710" s="714" t="s">
        <v>402</v>
      </c>
      <c r="J710" s="724">
        <v>1</v>
      </c>
      <c r="K710" s="741">
        <v>31.405483929544214</v>
      </c>
      <c r="L710" s="741">
        <v>1</v>
      </c>
      <c r="M710" s="736">
        <v>100</v>
      </c>
      <c r="N710" s="719">
        <f t="shared" si="33"/>
        <v>31.405483929544214</v>
      </c>
      <c r="O710" s="737">
        <f t="shared" si="34"/>
        <v>31.405483929544214</v>
      </c>
      <c r="P710" s="738">
        <v>0</v>
      </c>
      <c r="Q710" s="737">
        <f t="shared" si="35"/>
        <v>31.405483929544214</v>
      </c>
      <c r="R710" s="714" t="s">
        <v>498</v>
      </c>
      <c r="S710" s="721" t="s">
        <v>1537</v>
      </c>
      <c r="U710" s="714">
        <v>48.9</v>
      </c>
      <c r="V710" s="714">
        <v>10374</v>
      </c>
    </row>
    <row r="711" spans="1:22">
      <c r="A711" s="721" t="s">
        <v>594</v>
      </c>
      <c r="B711" s="714">
        <v>2008</v>
      </c>
      <c r="D711" s="722" t="s">
        <v>1540</v>
      </c>
      <c r="E711" s="722" t="s">
        <v>1541</v>
      </c>
      <c r="F711" s="714" t="s">
        <v>705</v>
      </c>
      <c r="G711" s="723" t="s">
        <v>1535</v>
      </c>
      <c r="H711" s="714" t="s">
        <v>1536</v>
      </c>
      <c r="I711" s="714" t="s">
        <v>1484</v>
      </c>
      <c r="J711" s="724">
        <v>1</v>
      </c>
      <c r="K711" s="741">
        <v>10.595605592881785</v>
      </c>
      <c r="L711" s="741">
        <v>1</v>
      </c>
      <c r="M711" s="736">
        <v>100</v>
      </c>
      <c r="N711" s="719">
        <f t="shared" si="33"/>
        <v>10.595605592881785</v>
      </c>
      <c r="O711" s="737">
        <f t="shared" si="34"/>
        <v>10.595605592881785</v>
      </c>
      <c r="P711" s="738">
        <v>0</v>
      </c>
      <c r="Q711" s="737">
        <f t="shared" si="35"/>
        <v>10.595605592881785</v>
      </c>
      <c r="R711" s="714" t="s">
        <v>498</v>
      </c>
      <c r="S711" s="721" t="s">
        <v>1537</v>
      </c>
      <c r="U711" s="714">
        <v>48.9</v>
      </c>
      <c r="V711" s="714">
        <v>10374</v>
      </c>
    </row>
    <row r="712" spans="1:22">
      <c r="A712" s="721" t="s">
        <v>594</v>
      </c>
      <c r="B712" s="714">
        <v>2008</v>
      </c>
      <c r="D712" s="722" t="s">
        <v>593</v>
      </c>
      <c r="E712" s="722" t="s">
        <v>333</v>
      </c>
      <c r="F712" s="714" t="s">
        <v>705</v>
      </c>
      <c r="G712" s="723" t="s">
        <v>1535</v>
      </c>
      <c r="H712" s="714" t="s">
        <v>1536</v>
      </c>
      <c r="I712" s="714" t="s">
        <v>402</v>
      </c>
      <c r="J712" s="724">
        <v>1</v>
      </c>
      <c r="K712" s="741">
        <v>32.51861267477755</v>
      </c>
      <c r="L712" s="741">
        <v>1</v>
      </c>
      <c r="M712" s="736">
        <v>100</v>
      </c>
      <c r="N712" s="719">
        <f t="shared" si="33"/>
        <v>32.51861267477755</v>
      </c>
      <c r="O712" s="737">
        <f t="shared" si="34"/>
        <v>32.51861267477755</v>
      </c>
      <c r="P712" s="738">
        <v>0</v>
      </c>
      <c r="Q712" s="737">
        <f t="shared" si="35"/>
        <v>32.51861267477755</v>
      </c>
      <c r="R712" s="714" t="s">
        <v>498</v>
      </c>
      <c r="S712" s="721" t="s">
        <v>1537</v>
      </c>
      <c r="U712" s="714">
        <v>48.9</v>
      </c>
      <c r="V712" s="714">
        <v>10374</v>
      </c>
    </row>
    <row r="713" spans="1:22">
      <c r="A713" s="721" t="s">
        <v>594</v>
      </c>
      <c r="B713" s="714">
        <v>2008</v>
      </c>
      <c r="D713" s="722" t="s">
        <v>1540</v>
      </c>
      <c r="E713" s="722" t="s">
        <v>1541</v>
      </c>
      <c r="F713" s="714" t="s">
        <v>705</v>
      </c>
      <c r="G713" s="723" t="s">
        <v>1535</v>
      </c>
      <c r="H713" s="714" t="s">
        <v>1536</v>
      </c>
      <c r="I713" s="714" t="s">
        <v>1484</v>
      </c>
      <c r="J713" s="724">
        <v>1</v>
      </c>
      <c r="K713" s="741">
        <v>13.255856183039766</v>
      </c>
      <c r="L713" s="741">
        <v>1</v>
      </c>
      <c r="M713" s="736">
        <v>100</v>
      </c>
      <c r="N713" s="719">
        <f t="shared" si="33"/>
        <v>13.255856183039766</v>
      </c>
      <c r="O713" s="737">
        <f t="shared" si="34"/>
        <v>13.255856183039766</v>
      </c>
      <c r="P713" s="738">
        <v>0</v>
      </c>
      <c r="Q713" s="737">
        <f t="shared" si="35"/>
        <v>13.255856183039766</v>
      </c>
      <c r="R713" s="714" t="s">
        <v>498</v>
      </c>
      <c r="S713" s="721" t="s">
        <v>1537</v>
      </c>
      <c r="U713" s="714">
        <v>48.9</v>
      </c>
      <c r="V713" s="714">
        <v>10374</v>
      </c>
    </row>
    <row r="714" spans="1:22">
      <c r="A714" s="721" t="s">
        <v>594</v>
      </c>
      <c r="B714" s="714">
        <v>2008</v>
      </c>
      <c r="D714" s="722" t="s">
        <v>593</v>
      </c>
      <c r="E714" s="722" t="s">
        <v>333</v>
      </c>
      <c r="F714" s="714" t="s">
        <v>705</v>
      </c>
      <c r="G714" s="723" t="s">
        <v>1535</v>
      </c>
      <c r="H714" s="714" t="s">
        <v>1536</v>
      </c>
      <c r="I714" s="714" t="s">
        <v>402</v>
      </c>
      <c r="J714" s="724">
        <v>1</v>
      </c>
      <c r="K714" s="741">
        <v>35.046304703105136</v>
      </c>
      <c r="L714" s="741">
        <v>1</v>
      </c>
      <c r="M714" s="736">
        <v>100</v>
      </c>
      <c r="N714" s="719">
        <f t="shared" si="33"/>
        <v>35.046304703105136</v>
      </c>
      <c r="O714" s="737">
        <f t="shared" si="34"/>
        <v>35.046304703105136</v>
      </c>
      <c r="P714" s="738">
        <v>0</v>
      </c>
      <c r="Q714" s="737">
        <f t="shared" si="35"/>
        <v>35.046304703105136</v>
      </c>
      <c r="R714" s="714" t="s">
        <v>498</v>
      </c>
      <c r="S714" s="721" t="s">
        <v>1537</v>
      </c>
      <c r="U714" s="714">
        <v>48.9</v>
      </c>
      <c r="V714" s="714">
        <v>10374</v>
      </c>
    </row>
    <row r="715" spans="1:22">
      <c r="A715" s="721" t="s">
        <v>594</v>
      </c>
      <c r="B715" s="714">
        <v>2008</v>
      </c>
      <c r="D715" s="722" t="s">
        <v>1543</v>
      </c>
      <c r="E715" s="722" t="s">
        <v>732</v>
      </c>
      <c r="F715" s="714" t="s">
        <v>705</v>
      </c>
      <c r="G715" s="723" t="s">
        <v>1535</v>
      </c>
      <c r="H715" s="714" t="s">
        <v>1536</v>
      </c>
      <c r="I715" s="714" t="s">
        <v>402</v>
      </c>
      <c r="J715" s="724">
        <v>3</v>
      </c>
      <c r="K715" s="741">
        <v>24.060286907572181</v>
      </c>
      <c r="L715" s="741">
        <v>1</v>
      </c>
      <c r="M715" s="736">
        <v>100</v>
      </c>
      <c r="N715" s="719">
        <f t="shared" si="33"/>
        <v>24.060286907572181</v>
      </c>
      <c r="O715" s="737">
        <f t="shared" si="34"/>
        <v>8.0200956358573929</v>
      </c>
      <c r="P715" s="738">
        <v>0</v>
      </c>
      <c r="Q715" s="737">
        <f t="shared" si="35"/>
        <v>8.0200956358573929</v>
      </c>
      <c r="R715" s="714" t="s">
        <v>498</v>
      </c>
      <c r="S715" s="721" t="s">
        <v>1537</v>
      </c>
      <c r="U715" s="714">
        <v>48.9</v>
      </c>
      <c r="V715" s="714">
        <v>10374</v>
      </c>
    </row>
    <row r="716" spans="1:22">
      <c r="A716" s="721" t="s">
        <v>594</v>
      </c>
      <c r="B716" s="714">
        <v>2008</v>
      </c>
      <c r="D716" s="722" t="s">
        <v>593</v>
      </c>
      <c r="E716" s="722" t="s">
        <v>333</v>
      </c>
      <c r="F716" s="714" t="s">
        <v>705</v>
      </c>
      <c r="G716" s="723" t="s">
        <v>1535</v>
      </c>
      <c r="H716" s="714" t="s">
        <v>1536</v>
      </c>
      <c r="I716" s="714" t="s">
        <v>402</v>
      </c>
      <c r="J716" s="724">
        <v>1</v>
      </c>
      <c r="K716" s="741">
        <v>32.776466315598327</v>
      </c>
      <c r="L716" s="741">
        <v>1</v>
      </c>
      <c r="M716" s="736">
        <v>100</v>
      </c>
      <c r="N716" s="719">
        <f t="shared" si="33"/>
        <v>32.776466315598327</v>
      </c>
      <c r="O716" s="737">
        <f t="shared" si="34"/>
        <v>32.776466315598327</v>
      </c>
      <c r="P716" s="738">
        <v>0</v>
      </c>
      <c r="Q716" s="737">
        <f t="shared" si="35"/>
        <v>32.776466315598327</v>
      </c>
      <c r="R716" s="714" t="s">
        <v>498</v>
      </c>
      <c r="S716" s="721" t="s">
        <v>1537</v>
      </c>
      <c r="U716" s="714">
        <v>48.9</v>
      </c>
      <c r="V716" s="714">
        <v>10374</v>
      </c>
    </row>
    <row r="717" spans="1:22">
      <c r="A717" s="721" t="s">
        <v>594</v>
      </c>
      <c r="B717" s="714">
        <v>2008</v>
      </c>
      <c r="D717" s="722" t="s">
        <v>1542</v>
      </c>
      <c r="E717" s="722" t="s">
        <v>1500</v>
      </c>
      <c r="F717" s="714" t="s">
        <v>705</v>
      </c>
      <c r="G717" s="723" t="s">
        <v>1535</v>
      </c>
      <c r="H717" s="714" t="s">
        <v>1536</v>
      </c>
      <c r="I717" s="714" t="s">
        <v>1484</v>
      </c>
      <c r="J717" s="724">
        <v>1</v>
      </c>
      <c r="K717" s="741">
        <v>8.3348465589250047</v>
      </c>
      <c r="L717" s="741">
        <v>1</v>
      </c>
      <c r="M717" s="736">
        <v>100</v>
      </c>
      <c r="N717" s="719">
        <f t="shared" si="33"/>
        <v>8.3348465589250047</v>
      </c>
      <c r="O717" s="737">
        <f t="shared" si="34"/>
        <v>8.3348465589250047</v>
      </c>
      <c r="P717" s="738">
        <v>0</v>
      </c>
      <c r="Q717" s="737">
        <f t="shared" si="35"/>
        <v>8.3348465589250047</v>
      </c>
      <c r="R717" s="714" t="s">
        <v>498</v>
      </c>
      <c r="S717" s="721" t="s">
        <v>1537</v>
      </c>
      <c r="U717" s="714">
        <v>48.9</v>
      </c>
      <c r="V717" s="714">
        <v>10374</v>
      </c>
    </row>
    <row r="718" spans="1:22">
      <c r="A718" s="721" t="s">
        <v>594</v>
      </c>
      <c r="B718" s="714">
        <v>2008</v>
      </c>
      <c r="D718" s="722" t="s">
        <v>593</v>
      </c>
      <c r="E718" s="722" t="s">
        <v>333</v>
      </c>
      <c r="F718" s="714" t="s">
        <v>705</v>
      </c>
      <c r="G718" s="723" t="s">
        <v>1535</v>
      </c>
      <c r="H718" s="714" t="s">
        <v>1536</v>
      </c>
      <c r="I718" s="714" t="s">
        <v>402</v>
      </c>
      <c r="J718" s="724">
        <v>1</v>
      </c>
      <c r="K718" s="741">
        <v>33.956782277101865</v>
      </c>
      <c r="L718" s="741">
        <v>1</v>
      </c>
      <c r="M718" s="736">
        <v>100</v>
      </c>
      <c r="N718" s="719">
        <f t="shared" si="33"/>
        <v>33.956782277101865</v>
      </c>
      <c r="O718" s="737">
        <f t="shared" si="34"/>
        <v>33.956782277101865</v>
      </c>
      <c r="P718" s="738">
        <v>0</v>
      </c>
      <c r="Q718" s="737">
        <f t="shared" si="35"/>
        <v>33.956782277101865</v>
      </c>
      <c r="R718" s="714" t="s">
        <v>498</v>
      </c>
      <c r="S718" s="721" t="s">
        <v>1537</v>
      </c>
      <c r="U718" s="714">
        <v>48.9</v>
      </c>
      <c r="V718" s="714">
        <v>10374</v>
      </c>
    </row>
    <row r="719" spans="1:22">
      <c r="A719" s="721" t="s">
        <v>594</v>
      </c>
      <c r="B719" s="714">
        <v>2008</v>
      </c>
      <c r="D719" s="722" t="s">
        <v>1542</v>
      </c>
      <c r="E719" s="722" t="s">
        <v>1539</v>
      </c>
      <c r="F719" s="714" t="s">
        <v>705</v>
      </c>
      <c r="G719" s="723" t="s">
        <v>1535</v>
      </c>
      <c r="H719" s="714" t="s">
        <v>1536</v>
      </c>
      <c r="I719" s="714" t="s">
        <v>1484</v>
      </c>
      <c r="J719" s="724">
        <v>1</v>
      </c>
      <c r="K719" s="741">
        <v>11.321953876883965</v>
      </c>
      <c r="L719" s="741">
        <v>1</v>
      </c>
      <c r="M719" s="736">
        <v>100</v>
      </c>
      <c r="N719" s="719">
        <f t="shared" si="33"/>
        <v>11.321953876883965</v>
      </c>
      <c r="O719" s="737">
        <f t="shared" si="34"/>
        <v>11.321953876883965</v>
      </c>
      <c r="P719" s="738">
        <v>0</v>
      </c>
      <c r="Q719" s="737">
        <f t="shared" si="35"/>
        <v>11.321953876883965</v>
      </c>
      <c r="R719" s="714" t="s">
        <v>498</v>
      </c>
      <c r="S719" s="721" t="s">
        <v>1537</v>
      </c>
      <c r="U719" s="714">
        <v>48.9</v>
      </c>
      <c r="V719" s="714">
        <v>10374</v>
      </c>
    </row>
    <row r="720" spans="1:22">
      <c r="A720" s="721" t="s">
        <v>594</v>
      </c>
      <c r="B720" s="714">
        <v>2008</v>
      </c>
      <c r="D720" s="722" t="s">
        <v>593</v>
      </c>
      <c r="E720" s="722" t="s">
        <v>333</v>
      </c>
      <c r="F720" s="714" t="s">
        <v>705</v>
      </c>
      <c r="G720" s="723" t="s">
        <v>1535</v>
      </c>
      <c r="H720" s="714" t="s">
        <v>1536</v>
      </c>
      <c r="I720" s="714" t="s">
        <v>402</v>
      </c>
      <c r="J720" s="724">
        <v>1</v>
      </c>
      <c r="K720" s="741">
        <v>32.613037951697834</v>
      </c>
      <c r="L720" s="741">
        <v>1</v>
      </c>
      <c r="M720" s="736">
        <v>100</v>
      </c>
      <c r="N720" s="719">
        <f t="shared" si="33"/>
        <v>32.613037951697834</v>
      </c>
      <c r="O720" s="737">
        <f t="shared" si="34"/>
        <v>32.613037951697834</v>
      </c>
      <c r="P720" s="738">
        <v>0</v>
      </c>
      <c r="Q720" s="737">
        <f t="shared" si="35"/>
        <v>32.613037951697834</v>
      </c>
      <c r="R720" s="714" t="s">
        <v>498</v>
      </c>
      <c r="S720" s="721" t="s">
        <v>1537</v>
      </c>
      <c r="U720" s="714">
        <v>48.9</v>
      </c>
      <c r="V720" s="714">
        <v>10374</v>
      </c>
    </row>
    <row r="721" spans="1:22">
      <c r="A721" s="721" t="s">
        <v>594</v>
      </c>
      <c r="B721" s="714">
        <v>2008</v>
      </c>
      <c r="D721" s="722" t="s">
        <v>1542</v>
      </c>
      <c r="E721" s="722" t="s">
        <v>1486</v>
      </c>
      <c r="F721" s="714" t="s">
        <v>705</v>
      </c>
      <c r="G721" s="723" t="s">
        <v>1535</v>
      </c>
      <c r="H721" s="714" t="s">
        <v>1536</v>
      </c>
      <c r="I721" s="714" t="s">
        <v>1484</v>
      </c>
      <c r="J721" s="724">
        <v>1</v>
      </c>
      <c r="K721" s="741">
        <v>11.903032504085708</v>
      </c>
      <c r="L721" s="741">
        <v>1</v>
      </c>
      <c r="M721" s="736">
        <v>100</v>
      </c>
      <c r="N721" s="719">
        <f t="shared" si="33"/>
        <v>11.903032504085708</v>
      </c>
      <c r="O721" s="737">
        <f t="shared" si="34"/>
        <v>11.903032504085708</v>
      </c>
      <c r="P721" s="738">
        <v>0</v>
      </c>
      <c r="Q721" s="737">
        <f t="shared" si="35"/>
        <v>11.903032504085708</v>
      </c>
      <c r="R721" s="714" t="s">
        <v>498</v>
      </c>
      <c r="S721" s="721" t="s">
        <v>1537</v>
      </c>
      <c r="U721" s="714">
        <v>48.9</v>
      </c>
      <c r="V721" s="714">
        <v>10374</v>
      </c>
    </row>
    <row r="722" spans="1:22">
      <c r="A722" s="721" t="s">
        <v>594</v>
      </c>
      <c r="B722" s="714">
        <v>2008</v>
      </c>
      <c r="D722" s="722" t="s">
        <v>593</v>
      </c>
      <c r="E722" s="722" t="s">
        <v>333</v>
      </c>
      <c r="F722" s="714" t="s">
        <v>705</v>
      </c>
      <c r="G722" s="723" t="s">
        <v>1535</v>
      </c>
      <c r="H722" s="714" t="s">
        <v>1536</v>
      </c>
      <c r="I722" s="714" t="s">
        <v>402</v>
      </c>
      <c r="J722" s="724">
        <v>1</v>
      </c>
      <c r="K722" s="741">
        <v>32.921735972398764</v>
      </c>
      <c r="L722" s="741">
        <v>1</v>
      </c>
      <c r="M722" s="736">
        <v>100</v>
      </c>
      <c r="N722" s="719">
        <f t="shared" si="33"/>
        <v>32.921735972398764</v>
      </c>
      <c r="O722" s="737">
        <f t="shared" si="34"/>
        <v>32.921735972398764</v>
      </c>
      <c r="P722" s="738">
        <v>0</v>
      </c>
      <c r="Q722" s="737">
        <f t="shared" si="35"/>
        <v>32.921735972398764</v>
      </c>
      <c r="R722" s="714" t="s">
        <v>498</v>
      </c>
      <c r="S722" s="721" t="s">
        <v>1537</v>
      </c>
      <c r="U722" s="714">
        <v>48.9</v>
      </c>
      <c r="V722" s="714">
        <v>10374</v>
      </c>
    </row>
    <row r="723" spans="1:22">
      <c r="A723" s="721" t="s">
        <v>594</v>
      </c>
      <c r="B723" s="714">
        <v>2008</v>
      </c>
      <c r="D723" s="722" t="s">
        <v>1540</v>
      </c>
      <c r="E723" s="722" t="s">
        <v>1541</v>
      </c>
      <c r="F723" s="714" t="s">
        <v>705</v>
      </c>
      <c r="G723" s="723" t="s">
        <v>1535</v>
      </c>
      <c r="H723" s="714" t="s">
        <v>1536</v>
      </c>
      <c r="I723" s="714" t="s">
        <v>1484</v>
      </c>
      <c r="J723" s="724">
        <v>1</v>
      </c>
      <c r="K723" s="741">
        <v>9.4062102778282171</v>
      </c>
      <c r="L723" s="741">
        <v>1</v>
      </c>
      <c r="M723" s="736">
        <v>100</v>
      </c>
      <c r="N723" s="719">
        <f t="shared" si="33"/>
        <v>9.4062102778282171</v>
      </c>
      <c r="O723" s="737">
        <f t="shared" si="34"/>
        <v>9.4062102778282171</v>
      </c>
      <c r="P723" s="738">
        <v>0</v>
      </c>
      <c r="Q723" s="737">
        <f t="shared" si="35"/>
        <v>9.4062102778282171</v>
      </c>
      <c r="R723" s="714" t="s">
        <v>498</v>
      </c>
      <c r="S723" s="721" t="s">
        <v>1537</v>
      </c>
      <c r="U723" s="714">
        <v>48.9</v>
      </c>
      <c r="V723" s="714">
        <v>10374</v>
      </c>
    </row>
    <row r="724" spans="1:22">
      <c r="A724" s="721" t="s">
        <v>594</v>
      </c>
      <c r="B724" s="714">
        <v>2008</v>
      </c>
      <c r="D724" s="722" t="s">
        <v>593</v>
      </c>
      <c r="E724" s="722" t="s">
        <v>333</v>
      </c>
      <c r="F724" s="714" t="s">
        <v>705</v>
      </c>
      <c r="G724" s="723" t="s">
        <v>1535</v>
      </c>
      <c r="H724" s="714" t="s">
        <v>1536</v>
      </c>
      <c r="I724" s="714" t="s">
        <v>402</v>
      </c>
      <c r="J724" s="724">
        <v>1</v>
      </c>
      <c r="K724" s="741">
        <v>25.474850190666423</v>
      </c>
      <c r="L724" s="741">
        <v>1</v>
      </c>
      <c r="M724" s="736">
        <v>100</v>
      </c>
      <c r="N724" s="719">
        <f t="shared" si="33"/>
        <v>25.474850190666423</v>
      </c>
      <c r="O724" s="737">
        <f t="shared" si="34"/>
        <v>25.47485019066642</v>
      </c>
      <c r="P724" s="738">
        <v>0</v>
      </c>
      <c r="Q724" s="737">
        <f t="shared" si="35"/>
        <v>25.47485019066642</v>
      </c>
      <c r="R724" s="714" t="s">
        <v>498</v>
      </c>
      <c r="S724" s="721" t="s">
        <v>1537</v>
      </c>
      <c r="U724" s="714">
        <v>48.9</v>
      </c>
      <c r="V724" s="714">
        <v>10374</v>
      </c>
    </row>
    <row r="725" spans="1:22">
      <c r="A725" s="721" t="s">
        <v>594</v>
      </c>
      <c r="B725" s="714">
        <v>2008</v>
      </c>
      <c r="D725" s="722" t="s">
        <v>593</v>
      </c>
      <c r="E725" s="722" t="s">
        <v>333</v>
      </c>
      <c r="F725" s="714" t="s">
        <v>705</v>
      </c>
      <c r="G725" s="723" t="s">
        <v>1535</v>
      </c>
      <c r="H725" s="714" t="s">
        <v>1536</v>
      </c>
      <c r="I725" s="714" t="s">
        <v>402</v>
      </c>
      <c r="J725" s="724">
        <v>1</v>
      </c>
      <c r="K725" s="741">
        <v>41.792264390775372</v>
      </c>
      <c r="L725" s="741">
        <v>1</v>
      </c>
      <c r="M725" s="736">
        <v>100</v>
      </c>
      <c r="N725" s="719">
        <f t="shared" si="33"/>
        <v>41.792264390775372</v>
      </c>
      <c r="O725" s="737">
        <f t="shared" si="34"/>
        <v>41.792264390775372</v>
      </c>
      <c r="P725" s="738">
        <v>0</v>
      </c>
      <c r="Q725" s="737">
        <f t="shared" si="35"/>
        <v>41.792264390775372</v>
      </c>
      <c r="R725" s="714" t="s">
        <v>498</v>
      </c>
      <c r="S725" s="721" t="s">
        <v>1537</v>
      </c>
      <c r="U725" s="714">
        <v>48.9</v>
      </c>
      <c r="V725" s="714">
        <v>10374</v>
      </c>
    </row>
    <row r="726" spans="1:22">
      <c r="A726" s="721" t="s">
        <v>594</v>
      </c>
      <c r="B726" s="714">
        <v>2008</v>
      </c>
      <c r="D726" s="722" t="s">
        <v>594</v>
      </c>
      <c r="E726" s="722" t="s">
        <v>1236</v>
      </c>
      <c r="F726" s="714" t="s">
        <v>705</v>
      </c>
      <c r="G726" s="723" t="s">
        <v>1535</v>
      </c>
      <c r="H726" s="714" t="s">
        <v>1536</v>
      </c>
      <c r="I726" s="714" t="s">
        <v>1484</v>
      </c>
      <c r="J726" s="724">
        <v>1</v>
      </c>
      <c r="K726" s="741">
        <v>13.497366987470491</v>
      </c>
      <c r="L726" s="741">
        <v>1</v>
      </c>
      <c r="M726" s="736">
        <v>100</v>
      </c>
      <c r="N726" s="719">
        <f t="shared" si="33"/>
        <v>13.497366987470491</v>
      </c>
      <c r="O726" s="737">
        <f t="shared" si="34"/>
        <v>13.497366987470491</v>
      </c>
      <c r="P726" s="738">
        <v>0</v>
      </c>
      <c r="Q726" s="737">
        <f t="shared" si="35"/>
        <v>13.497366987470491</v>
      </c>
      <c r="R726" s="714" t="s">
        <v>498</v>
      </c>
      <c r="S726" s="721" t="s">
        <v>1537</v>
      </c>
      <c r="U726" s="714">
        <v>48.9</v>
      </c>
      <c r="V726" s="714">
        <v>10374</v>
      </c>
    </row>
    <row r="727" spans="1:22">
      <c r="A727" s="721" t="s">
        <v>594</v>
      </c>
      <c r="B727" s="714">
        <v>2008</v>
      </c>
      <c r="D727" s="722" t="s">
        <v>593</v>
      </c>
      <c r="E727" s="722" t="s">
        <v>333</v>
      </c>
      <c r="F727" s="714" t="s">
        <v>705</v>
      </c>
      <c r="G727" s="723" t="s">
        <v>1535</v>
      </c>
      <c r="H727" s="714" t="s">
        <v>1536</v>
      </c>
      <c r="I727" s="714" t="s">
        <v>402</v>
      </c>
      <c r="J727" s="724">
        <v>1</v>
      </c>
      <c r="K727" s="741">
        <v>41.792264390775372</v>
      </c>
      <c r="L727" s="741">
        <v>1</v>
      </c>
      <c r="M727" s="736">
        <v>100</v>
      </c>
      <c r="N727" s="719">
        <f t="shared" si="33"/>
        <v>41.792264390775372</v>
      </c>
      <c r="O727" s="737">
        <f t="shared" si="34"/>
        <v>41.792264390775372</v>
      </c>
      <c r="P727" s="738">
        <v>0</v>
      </c>
      <c r="Q727" s="737">
        <f t="shared" si="35"/>
        <v>41.792264390775372</v>
      </c>
      <c r="R727" s="714" t="s">
        <v>498</v>
      </c>
      <c r="S727" s="721" t="s">
        <v>1537</v>
      </c>
      <c r="U727" s="714">
        <v>48.9</v>
      </c>
      <c r="V727" s="714">
        <v>10374</v>
      </c>
    </row>
    <row r="728" spans="1:22">
      <c r="A728" s="721" t="s">
        <v>594</v>
      </c>
      <c r="B728" s="714">
        <v>2008</v>
      </c>
      <c r="D728" s="722" t="s">
        <v>1540</v>
      </c>
      <c r="E728" s="722" t="s">
        <v>1541</v>
      </c>
      <c r="F728" s="714" t="s">
        <v>705</v>
      </c>
      <c r="G728" s="723" t="s">
        <v>1535</v>
      </c>
      <c r="H728" s="714" t="s">
        <v>1536</v>
      </c>
      <c r="I728" s="714" t="s">
        <v>1484</v>
      </c>
      <c r="J728" s="724">
        <v>1</v>
      </c>
      <c r="K728" s="741">
        <v>12.35336844016706</v>
      </c>
      <c r="L728" s="741">
        <v>1</v>
      </c>
      <c r="M728" s="736">
        <v>100</v>
      </c>
      <c r="N728" s="719">
        <f t="shared" si="33"/>
        <v>12.35336844016706</v>
      </c>
      <c r="O728" s="737">
        <f t="shared" si="34"/>
        <v>12.35336844016706</v>
      </c>
      <c r="P728" s="738">
        <v>0</v>
      </c>
      <c r="Q728" s="737">
        <f t="shared" si="35"/>
        <v>12.35336844016706</v>
      </c>
      <c r="R728" s="714" t="s">
        <v>498</v>
      </c>
      <c r="S728" s="721" t="s">
        <v>1537</v>
      </c>
      <c r="U728" s="714">
        <v>48.9</v>
      </c>
      <c r="V728" s="714">
        <v>10374</v>
      </c>
    </row>
    <row r="729" spans="1:22">
      <c r="A729" s="721" t="s">
        <v>594</v>
      </c>
      <c r="B729" s="714">
        <v>2008</v>
      </c>
      <c r="D729" s="722" t="s">
        <v>593</v>
      </c>
      <c r="E729" s="722" t="s">
        <v>333</v>
      </c>
      <c r="F729" s="714" t="s">
        <v>705</v>
      </c>
      <c r="G729" s="723" t="s">
        <v>1535</v>
      </c>
      <c r="H729" s="714" t="s">
        <v>1536</v>
      </c>
      <c r="I729" s="714" t="s">
        <v>402</v>
      </c>
      <c r="J729" s="724">
        <v>1</v>
      </c>
      <c r="K729" s="741">
        <v>29.08116942073724</v>
      </c>
      <c r="L729" s="741">
        <v>1</v>
      </c>
      <c r="M729" s="736">
        <v>100</v>
      </c>
      <c r="N729" s="719">
        <f t="shared" si="33"/>
        <v>29.08116942073724</v>
      </c>
      <c r="O729" s="737">
        <f t="shared" si="34"/>
        <v>29.08116942073724</v>
      </c>
      <c r="P729" s="738">
        <v>0</v>
      </c>
      <c r="Q729" s="737">
        <f t="shared" si="35"/>
        <v>29.08116942073724</v>
      </c>
      <c r="R729" s="714" t="s">
        <v>498</v>
      </c>
      <c r="S729" s="721" t="s">
        <v>1537</v>
      </c>
      <c r="U729" s="714">
        <v>48.9</v>
      </c>
      <c r="V729" s="714">
        <v>10374</v>
      </c>
    </row>
    <row r="730" spans="1:22">
      <c r="A730" s="721" t="s">
        <v>594</v>
      </c>
      <c r="B730" s="714">
        <v>2008</v>
      </c>
      <c r="D730" s="722" t="s">
        <v>594</v>
      </c>
      <c r="E730" s="722" t="s">
        <v>1539</v>
      </c>
      <c r="F730" s="714" t="s">
        <v>705</v>
      </c>
      <c r="G730" s="723" t="s">
        <v>1535</v>
      </c>
      <c r="H730" s="714" t="s">
        <v>1536</v>
      </c>
      <c r="I730" s="714" t="s">
        <v>1484</v>
      </c>
      <c r="J730" s="724">
        <v>1</v>
      </c>
      <c r="K730" s="741">
        <v>10.441256582531324</v>
      </c>
      <c r="L730" s="741">
        <v>1</v>
      </c>
      <c r="M730" s="736">
        <v>100</v>
      </c>
      <c r="N730" s="719">
        <f t="shared" si="33"/>
        <v>10.441256582531324</v>
      </c>
      <c r="O730" s="737">
        <f t="shared" si="34"/>
        <v>10.441256582531324</v>
      </c>
      <c r="P730" s="738">
        <v>0</v>
      </c>
      <c r="Q730" s="737">
        <f t="shared" si="35"/>
        <v>10.441256582531324</v>
      </c>
      <c r="R730" s="714" t="s">
        <v>498</v>
      </c>
      <c r="S730" s="721" t="s">
        <v>1537</v>
      </c>
      <c r="U730" s="714">
        <v>48.9</v>
      </c>
      <c r="V730" s="714">
        <v>10374</v>
      </c>
    </row>
    <row r="731" spans="1:22">
      <c r="A731" s="721" t="s">
        <v>594</v>
      </c>
      <c r="B731" s="714">
        <v>2008</v>
      </c>
      <c r="D731" s="722" t="s">
        <v>594</v>
      </c>
      <c r="E731" s="722" t="s">
        <v>1486</v>
      </c>
      <c r="F731" s="714" t="s">
        <v>705</v>
      </c>
      <c r="G731" s="723" t="s">
        <v>1535</v>
      </c>
      <c r="H731" s="714" t="s">
        <v>1536</v>
      </c>
      <c r="I731" s="714" t="s">
        <v>1484</v>
      </c>
      <c r="J731" s="724">
        <v>1</v>
      </c>
      <c r="K731" s="741">
        <v>10.831668785182494</v>
      </c>
      <c r="L731" s="741">
        <v>1</v>
      </c>
      <c r="M731" s="736">
        <v>100</v>
      </c>
      <c r="N731" s="719">
        <f t="shared" si="33"/>
        <v>10.831668785182494</v>
      </c>
      <c r="O731" s="737">
        <f t="shared" si="34"/>
        <v>10.831668785182494</v>
      </c>
      <c r="P731" s="738">
        <v>0</v>
      </c>
      <c r="Q731" s="737">
        <f t="shared" si="35"/>
        <v>10.831668785182494</v>
      </c>
      <c r="R731" s="714" t="s">
        <v>498</v>
      </c>
      <c r="S731" s="721" t="s">
        <v>1537</v>
      </c>
      <c r="U731" s="714">
        <v>48.9</v>
      </c>
      <c r="V731" s="714">
        <v>10374</v>
      </c>
    </row>
    <row r="732" spans="1:22">
      <c r="A732" s="721" t="s">
        <v>594</v>
      </c>
      <c r="B732" s="714">
        <v>2008</v>
      </c>
      <c r="D732" s="722" t="s">
        <v>593</v>
      </c>
      <c r="E732" s="722" t="s">
        <v>333</v>
      </c>
      <c r="F732" s="714" t="s">
        <v>705</v>
      </c>
      <c r="G732" s="723" t="s">
        <v>1535</v>
      </c>
      <c r="H732" s="714" t="s">
        <v>1536</v>
      </c>
      <c r="I732" s="714" t="s">
        <v>402</v>
      </c>
      <c r="J732" s="724">
        <v>1</v>
      </c>
      <c r="K732" s="741">
        <v>34.43798801525331</v>
      </c>
      <c r="L732" s="741">
        <v>1</v>
      </c>
      <c r="M732" s="736">
        <v>100</v>
      </c>
      <c r="N732" s="719">
        <f t="shared" si="33"/>
        <v>34.43798801525331</v>
      </c>
      <c r="O732" s="737">
        <f t="shared" si="34"/>
        <v>34.43798801525331</v>
      </c>
      <c r="P732" s="738">
        <v>0</v>
      </c>
      <c r="Q732" s="737">
        <f t="shared" si="35"/>
        <v>34.43798801525331</v>
      </c>
      <c r="R732" s="714" t="s">
        <v>498</v>
      </c>
      <c r="S732" s="721" t="s">
        <v>1537</v>
      </c>
      <c r="U732" s="714">
        <v>48.9</v>
      </c>
      <c r="V732" s="714">
        <v>10374</v>
      </c>
    </row>
    <row r="733" spans="1:22">
      <c r="A733" s="721" t="s">
        <v>594</v>
      </c>
      <c r="B733" s="714">
        <v>2008</v>
      </c>
      <c r="D733" s="722" t="s">
        <v>1540</v>
      </c>
      <c r="E733" s="722" t="s">
        <v>1541</v>
      </c>
      <c r="F733" s="714" t="s">
        <v>705</v>
      </c>
      <c r="G733" s="723" t="s">
        <v>1535</v>
      </c>
      <c r="H733" s="714" t="s">
        <v>1536</v>
      </c>
      <c r="I733" s="714" t="s">
        <v>1484</v>
      </c>
      <c r="J733" s="724">
        <v>1</v>
      </c>
      <c r="K733" s="741">
        <v>12.438714363537315</v>
      </c>
      <c r="L733" s="741">
        <v>1</v>
      </c>
      <c r="M733" s="736">
        <v>100</v>
      </c>
      <c r="N733" s="719">
        <f t="shared" si="33"/>
        <v>12.438714363537315</v>
      </c>
      <c r="O733" s="737">
        <f t="shared" si="34"/>
        <v>12.438714363537315</v>
      </c>
      <c r="P733" s="738">
        <v>0</v>
      </c>
      <c r="Q733" s="737">
        <f t="shared" si="35"/>
        <v>12.438714363537315</v>
      </c>
      <c r="R733" s="714" t="s">
        <v>498</v>
      </c>
      <c r="S733" s="721" t="s">
        <v>1537</v>
      </c>
      <c r="U733" s="714">
        <v>48.9</v>
      </c>
      <c r="V733" s="714">
        <v>10374</v>
      </c>
    </row>
    <row r="734" spans="1:22">
      <c r="A734" s="721" t="s">
        <v>594</v>
      </c>
      <c r="B734" s="714">
        <v>2008</v>
      </c>
      <c r="D734" s="722" t="s">
        <v>1540</v>
      </c>
      <c r="E734" s="722" t="s">
        <v>1541</v>
      </c>
      <c r="F734" s="714" t="s">
        <v>705</v>
      </c>
      <c r="G734" s="723" t="s">
        <v>1535</v>
      </c>
      <c r="H734" s="714" t="s">
        <v>1536</v>
      </c>
      <c r="I734" s="714" t="s">
        <v>1484</v>
      </c>
      <c r="J734" s="724">
        <v>1</v>
      </c>
      <c r="K734" s="741">
        <v>13.619030325040855</v>
      </c>
      <c r="L734" s="741">
        <v>1</v>
      </c>
      <c r="M734" s="736">
        <v>100</v>
      </c>
      <c r="N734" s="719">
        <f t="shared" si="33"/>
        <v>13.619030325040855</v>
      </c>
      <c r="O734" s="737">
        <f t="shared" si="34"/>
        <v>13.619030325040853</v>
      </c>
      <c r="P734" s="738">
        <v>0</v>
      </c>
      <c r="Q734" s="737">
        <f t="shared" si="35"/>
        <v>13.619030325040853</v>
      </c>
      <c r="R734" s="714" t="s">
        <v>498</v>
      </c>
      <c r="S734" s="721" t="s">
        <v>1537</v>
      </c>
      <c r="U734" s="714">
        <v>48.9</v>
      </c>
      <c r="V734" s="714">
        <v>10374</v>
      </c>
    </row>
    <row r="735" spans="1:22">
      <c r="A735" s="721" t="s">
        <v>594</v>
      </c>
      <c r="B735" s="714">
        <v>2008</v>
      </c>
      <c r="D735" s="722" t="s">
        <v>593</v>
      </c>
      <c r="E735" s="722" t="s">
        <v>333</v>
      </c>
      <c r="F735" s="714" t="s">
        <v>705</v>
      </c>
      <c r="G735" s="723" t="s">
        <v>1535</v>
      </c>
      <c r="H735" s="714" t="s">
        <v>1536</v>
      </c>
      <c r="I735" s="714" t="s">
        <v>402</v>
      </c>
      <c r="J735" s="724">
        <v>1</v>
      </c>
      <c r="K735" s="741">
        <v>34.501543490103501</v>
      </c>
      <c r="L735" s="741">
        <v>1</v>
      </c>
      <c r="M735" s="736">
        <v>100</v>
      </c>
      <c r="N735" s="719">
        <f t="shared" si="33"/>
        <v>34.501543490103501</v>
      </c>
      <c r="O735" s="737">
        <f t="shared" si="34"/>
        <v>34.501543490103501</v>
      </c>
      <c r="P735" s="738">
        <v>0</v>
      </c>
      <c r="Q735" s="737">
        <f t="shared" si="35"/>
        <v>34.501543490103501</v>
      </c>
      <c r="R735" s="714" t="s">
        <v>498</v>
      </c>
      <c r="S735" s="721" t="s">
        <v>1537</v>
      </c>
      <c r="U735" s="714">
        <v>48.9</v>
      </c>
      <c r="V735" s="714">
        <v>10374</v>
      </c>
    </row>
    <row r="736" spans="1:22">
      <c r="A736" s="721" t="s">
        <v>594</v>
      </c>
      <c r="B736" s="714">
        <v>2008</v>
      </c>
      <c r="D736" s="722" t="s">
        <v>1540</v>
      </c>
      <c r="E736" s="722" t="s">
        <v>1541</v>
      </c>
      <c r="F736" s="714" t="s">
        <v>705</v>
      </c>
      <c r="G736" s="723" t="s">
        <v>1535</v>
      </c>
      <c r="H736" s="714" t="s">
        <v>1536</v>
      </c>
      <c r="I736" s="714" t="s">
        <v>1484</v>
      </c>
      <c r="J736" s="724">
        <v>1</v>
      </c>
      <c r="K736" s="741">
        <v>13.800617396041401</v>
      </c>
      <c r="L736" s="741">
        <v>1</v>
      </c>
      <c r="M736" s="736">
        <v>100</v>
      </c>
      <c r="N736" s="719">
        <f t="shared" si="33"/>
        <v>13.800617396041401</v>
      </c>
      <c r="O736" s="737">
        <f t="shared" si="34"/>
        <v>13.800617396041401</v>
      </c>
      <c r="P736" s="738">
        <v>0</v>
      </c>
      <c r="Q736" s="737">
        <f t="shared" si="35"/>
        <v>13.800617396041401</v>
      </c>
      <c r="R736" s="714" t="s">
        <v>498</v>
      </c>
      <c r="S736" s="721" t="s">
        <v>1537</v>
      </c>
      <c r="U736" s="714">
        <v>48.9</v>
      </c>
      <c r="V736" s="714">
        <v>10374</v>
      </c>
    </row>
    <row r="737" spans="1:22">
      <c r="A737" s="721" t="s">
        <v>594</v>
      </c>
      <c r="B737" s="714">
        <v>2008</v>
      </c>
      <c r="D737" s="722" t="s">
        <v>1540</v>
      </c>
      <c r="E737" s="722" t="s">
        <v>1541</v>
      </c>
      <c r="F737" s="714" t="s">
        <v>705</v>
      </c>
      <c r="G737" s="723" t="s">
        <v>1535</v>
      </c>
      <c r="H737" s="714" t="s">
        <v>1536</v>
      </c>
      <c r="I737" s="714" t="s">
        <v>1484</v>
      </c>
      <c r="J737" s="724">
        <v>1</v>
      </c>
      <c r="K737" s="741">
        <v>11.165788995823496</v>
      </c>
      <c r="L737" s="741">
        <v>1</v>
      </c>
      <c r="M737" s="736">
        <v>100</v>
      </c>
      <c r="N737" s="719">
        <f t="shared" si="33"/>
        <v>11.165788995823496</v>
      </c>
      <c r="O737" s="737">
        <f t="shared" si="34"/>
        <v>11.165788995823496</v>
      </c>
      <c r="P737" s="738">
        <v>0</v>
      </c>
      <c r="Q737" s="737">
        <f t="shared" si="35"/>
        <v>11.165788995823496</v>
      </c>
      <c r="R737" s="714" t="s">
        <v>498</v>
      </c>
      <c r="S737" s="721" t="s">
        <v>1537</v>
      </c>
      <c r="U737" s="714">
        <v>48.9</v>
      </c>
      <c r="V737" s="714">
        <v>10374</v>
      </c>
    </row>
    <row r="738" spans="1:22">
      <c r="A738" s="721" t="s">
        <v>594</v>
      </c>
      <c r="B738" s="714">
        <v>2008</v>
      </c>
      <c r="D738" s="722" t="s">
        <v>593</v>
      </c>
      <c r="E738" s="722" t="s">
        <v>333</v>
      </c>
      <c r="F738" s="714" t="s">
        <v>705</v>
      </c>
      <c r="G738" s="723" t="s">
        <v>1535</v>
      </c>
      <c r="H738" s="714" t="s">
        <v>1536</v>
      </c>
      <c r="I738" s="714" t="s">
        <v>402</v>
      </c>
      <c r="J738" s="724">
        <v>1</v>
      </c>
      <c r="K738" s="741">
        <v>41.792264390775372</v>
      </c>
      <c r="L738" s="741">
        <v>1</v>
      </c>
      <c r="M738" s="736">
        <v>100</v>
      </c>
      <c r="N738" s="719">
        <f t="shared" si="33"/>
        <v>41.792264390775372</v>
      </c>
      <c r="O738" s="737">
        <f t="shared" si="34"/>
        <v>41.792264390775372</v>
      </c>
      <c r="P738" s="738">
        <v>0</v>
      </c>
      <c r="Q738" s="737">
        <f t="shared" si="35"/>
        <v>41.792264390775372</v>
      </c>
      <c r="R738" s="714" t="s">
        <v>498</v>
      </c>
      <c r="S738" s="721" t="s">
        <v>1537</v>
      </c>
      <c r="U738" s="714">
        <v>48.9</v>
      </c>
      <c r="V738" s="714">
        <v>10374</v>
      </c>
    </row>
    <row r="739" spans="1:22">
      <c r="A739" s="721" t="s">
        <v>594</v>
      </c>
      <c r="B739" s="714">
        <v>2008</v>
      </c>
      <c r="D739" s="722" t="s">
        <v>1540</v>
      </c>
      <c r="E739" s="722" t="s">
        <v>1541</v>
      </c>
      <c r="F739" s="714" t="s">
        <v>705</v>
      </c>
      <c r="G739" s="723" t="s">
        <v>1535</v>
      </c>
      <c r="H739" s="714" t="s">
        <v>1536</v>
      </c>
      <c r="I739" s="714" t="s">
        <v>1484</v>
      </c>
      <c r="J739" s="724">
        <v>1</v>
      </c>
      <c r="K739" s="741">
        <v>12.35336844016706</v>
      </c>
      <c r="L739" s="741">
        <v>1</v>
      </c>
      <c r="M739" s="736">
        <v>100</v>
      </c>
      <c r="N739" s="719">
        <f t="shared" si="33"/>
        <v>12.35336844016706</v>
      </c>
      <c r="O739" s="737">
        <f t="shared" si="34"/>
        <v>12.35336844016706</v>
      </c>
      <c r="P739" s="738">
        <v>0</v>
      </c>
      <c r="Q739" s="737">
        <f t="shared" si="35"/>
        <v>12.35336844016706</v>
      </c>
      <c r="R739" s="714" t="s">
        <v>498</v>
      </c>
      <c r="S739" s="721" t="s">
        <v>1537</v>
      </c>
      <c r="U739" s="714">
        <v>48.9</v>
      </c>
      <c r="V739" s="714">
        <v>10374</v>
      </c>
    </row>
    <row r="740" spans="1:22">
      <c r="A740" s="721" t="s">
        <v>594</v>
      </c>
      <c r="B740" s="714">
        <v>2008</v>
      </c>
      <c r="D740" s="722" t="s">
        <v>593</v>
      </c>
      <c r="E740" s="722" t="s">
        <v>333</v>
      </c>
      <c r="F740" s="714" t="s">
        <v>705</v>
      </c>
      <c r="G740" s="723" t="s">
        <v>1535</v>
      </c>
      <c r="H740" s="714" t="s">
        <v>1536</v>
      </c>
      <c r="I740" s="714" t="s">
        <v>402</v>
      </c>
      <c r="J740" s="724">
        <v>1</v>
      </c>
      <c r="K740" s="741">
        <v>41.792264390775372</v>
      </c>
      <c r="L740" s="741">
        <v>1</v>
      </c>
      <c r="M740" s="736">
        <v>100</v>
      </c>
      <c r="N740" s="719">
        <f t="shared" si="33"/>
        <v>41.792264390775372</v>
      </c>
      <c r="O740" s="737">
        <f t="shared" si="34"/>
        <v>41.792264390775372</v>
      </c>
      <c r="P740" s="738">
        <v>0</v>
      </c>
      <c r="Q740" s="737">
        <f t="shared" si="35"/>
        <v>41.792264390775372</v>
      </c>
      <c r="R740" s="714" t="s">
        <v>498</v>
      </c>
      <c r="S740" s="721" t="s">
        <v>1537</v>
      </c>
      <c r="U740" s="714">
        <v>48.9</v>
      </c>
      <c r="V740" s="714">
        <v>10374</v>
      </c>
    </row>
    <row r="741" spans="1:22">
      <c r="A741" s="721" t="s">
        <v>594</v>
      </c>
      <c r="B741" s="714">
        <v>2008</v>
      </c>
      <c r="D741" s="722" t="s">
        <v>1540</v>
      </c>
      <c r="E741" s="722" t="s">
        <v>1541</v>
      </c>
      <c r="F741" s="714" t="s">
        <v>705</v>
      </c>
      <c r="G741" s="723" t="s">
        <v>1535</v>
      </c>
      <c r="H741" s="714" t="s">
        <v>1536</v>
      </c>
      <c r="I741" s="714" t="s">
        <v>1484</v>
      </c>
      <c r="J741" s="724">
        <v>1</v>
      </c>
      <c r="K741" s="741">
        <v>12.35336844016706</v>
      </c>
      <c r="L741" s="741">
        <v>1</v>
      </c>
      <c r="M741" s="736">
        <v>100</v>
      </c>
      <c r="N741" s="719">
        <f t="shared" si="33"/>
        <v>12.35336844016706</v>
      </c>
      <c r="O741" s="737">
        <f t="shared" si="34"/>
        <v>12.35336844016706</v>
      </c>
      <c r="P741" s="738">
        <v>0</v>
      </c>
      <c r="Q741" s="737">
        <f t="shared" si="35"/>
        <v>12.35336844016706</v>
      </c>
      <c r="R741" s="714" t="s">
        <v>498</v>
      </c>
      <c r="S741" s="721" t="s">
        <v>1537</v>
      </c>
      <c r="U741" s="714">
        <v>48.9</v>
      </c>
      <c r="V741" s="714">
        <v>10374</v>
      </c>
    </row>
    <row r="742" spans="1:22">
      <c r="A742" s="721" t="s">
        <v>594</v>
      </c>
      <c r="B742" s="714">
        <v>2008</v>
      </c>
      <c r="D742" s="722" t="s">
        <v>593</v>
      </c>
      <c r="E742" s="722" t="s">
        <v>333</v>
      </c>
      <c r="F742" s="714" t="s">
        <v>705</v>
      </c>
      <c r="G742" s="723" t="s">
        <v>1535</v>
      </c>
      <c r="H742" s="714" t="s">
        <v>1536</v>
      </c>
      <c r="I742" s="714" t="s">
        <v>402</v>
      </c>
      <c r="J742" s="724">
        <v>1</v>
      </c>
      <c r="K742" s="741">
        <v>41.792264390775372</v>
      </c>
      <c r="L742" s="741">
        <v>1</v>
      </c>
      <c r="M742" s="736">
        <v>100</v>
      </c>
      <c r="N742" s="719">
        <f t="shared" si="33"/>
        <v>41.792264390775372</v>
      </c>
      <c r="O742" s="737">
        <f t="shared" si="34"/>
        <v>41.792264390775372</v>
      </c>
      <c r="P742" s="738">
        <v>0</v>
      </c>
      <c r="Q742" s="737">
        <f t="shared" si="35"/>
        <v>41.792264390775372</v>
      </c>
      <c r="R742" s="714" t="s">
        <v>498</v>
      </c>
      <c r="S742" s="721" t="s">
        <v>1537</v>
      </c>
      <c r="U742" s="714">
        <v>48.9</v>
      </c>
      <c r="V742" s="714">
        <v>10374</v>
      </c>
    </row>
    <row r="743" spans="1:22">
      <c r="A743" s="721" t="s">
        <v>594</v>
      </c>
      <c r="B743" s="714">
        <v>2008</v>
      </c>
      <c r="D743" s="722" t="s">
        <v>594</v>
      </c>
      <c r="E743" s="722" t="s">
        <v>1539</v>
      </c>
      <c r="F743" s="714" t="s">
        <v>705</v>
      </c>
      <c r="G743" s="723" t="s">
        <v>1535</v>
      </c>
      <c r="H743" s="714" t="s">
        <v>1536</v>
      </c>
      <c r="I743" s="714" t="s">
        <v>1484</v>
      </c>
      <c r="J743" s="724">
        <v>1</v>
      </c>
      <c r="K743" s="741">
        <v>13.94043944071182</v>
      </c>
      <c r="L743" s="741">
        <v>1</v>
      </c>
      <c r="M743" s="736">
        <v>100</v>
      </c>
      <c r="N743" s="719">
        <f t="shared" si="33"/>
        <v>13.94043944071182</v>
      </c>
      <c r="O743" s="737">
        <f t="shared" si="34"/>
        <v>13.940439440711822</v>
      </c>
      <c r="P743" s="738">
        <v>0</v>
      </c>
      <c r="Q743" s="737">
        <f t="shared" si="35"/>
        <v>13.940439440711822</v>
      </c>
      <c r="R743" s="714" t="s">
        <v>498</v>
      </c>
      <c r="S743" s="721" t="s">
        <v>1537</v>
      </c>
      <c r="U743" s="714">
        <v>48.9</v>
      </c>
      <c r="V743" s="714">
        <v>10374</v>
      </c>
    </row>
    <row r="744" spans="1:22">
      <c r="A744" s="721" t="s">
        <v>594</v>
      </c>
      <c r="B744" s="714">
        <v>2008</v>
      </c>
      <c r="D744" s="722" t="s">
        <v>593</v>
      </c>
      <c r="E744" s="722" t="s">
        <v>333</v>
      </c>
      <c r="F744" s="714" t="s">
        <v>705</v>
      </c>
      <c r="G744" s="723" t="s">
        <v>1535</v>
      </c>
      <c r="H744" s="714" t="s">
        <v>1536</v>
      </c>
      <c r="I744" s="714" t="s">
        <v>402</v>
      </c>
      <c r="J744" s="724">
        <v>1</v>
      </c>
      <c r="K744" s="741">
        <v>33.332122752859995</v>
      </c>
      <c r="L744" s="741">
        <v>1</v>
      </c>
      <c r="M744" s="736">
        <v>100</v>
      </c>
      <c r="N744" s="719">
        <f t="shared" si="33"/>
        <v>33.332122752859995</v>
      </c>
      <c r="O744" s="737">
        <f t="shared" si="34"/>
        <v>33.332122752859995</v>
      </c>
      <c r="P744" s="738">
        <v>0</v>
      </c>
      <c r="Q744" s="737">
        <f t="shared" si="35"/>
        <v>33.332122752859995</v>
      </c>
      <c r="R744" s="714" t="s">
        <v>498</v>
      </c>
      <c r="S744" s="721" t="s">
        <v>1537</v>
      </c>
      <c r="U744" s="714">
        <v>48.9</v>
      </c>
      <c r="V744" s="714">
        <v>10374</v>
      </c>
    </row>
    <row r="745" spans="1:22">
      <c r="A745" s="721" t="s">
        <v>594</v>
      </c>
      <c r="B745" s="714">
        <v>2008</v>
      </c>
      <c r="D745" s="722" t="s">
        <v>1540</v>
      </c>
      <c r="E745" s="722" t="s">
        <v>1541</v>
      </c>
      <c r="F745" s="714" t="s">
        <v>705</v>
      </c>
      <c r="G745" s="723" t="s">
        <v>1535</v>
      </c>
      <c r="H745" s="714" t="s">
        <v>1536</v>
      </c>
      <c r="I745" s="714" t="s">
        <v>1484</v>
      </c>
      <c r="J745" s="724">
        <v>1</v>
      </c>
      <c r="K745" s="741">
        <v>11.670601053205012</v>
      </c>
      <c r="L745" s="741">
        <v>1</v>
      </c>
      <c r="M745" s="736">
        <v>100</v>
      </c>
      <c r="N745" s="719">
        <f t="shared" si="33"/>
        <v>11.670601053205012</v>
      </c>
      <c r="O745" s="737">
        <f t="shared" si="34"/>
        <v>11.670601053205012</v>
      </c>
      <c r="P745" s="738">
        <v>0</v>
      </c>
      <c r="Q745" s="737">
        <f t="shared" si="35"/>
        <v>11.670601053205012</v>
      </c>
      <c r="R745" s="714" t="s">
        <v>498</v>
      </c>
      <c r="S745" s="721" t="s">
        <v>1537</v>
      </c>
      <c r="U745" s="714">
        <v>48.9</v>
      </c>
      <c r="V745" s="714">
        <v>10374</v>
      </c>
    </row>
    <row r="746" spans="1:22">
      <c r="A746" s="714" t="s">
        <v>594</v>
      </c>
      <c r="B746" s="714">
        <v>2008</v>
      </c>
      <c r="C746" s="714" t="s">
        <v>1743</v>
      </c>
      <c r="D746" s="715" t="s">
        <v>593</v>
      </c>
      <c r="E746" s="715" t="s">
        <v>333</v>
      </c>
      <c r="F746" s="714" t="s">
        <v>705</v>
      </c>
      <c r="G746" s="716" t="s">
        <v>1746</v>
      </c>
      <c r="H746" s="714" t="s">
        <v>1536</v>
      </c>
      <c r="I746" s="716" t="s">
        <v>402</v>
      </c>
      <c r="J746" s="717">
        <v>1</v>
      </c>
      <c r="K746" s="736">
        <v>32.97</v>
      </c>
      <c r="L746" s="736">
        <v>1</v>
      </c>
      <c r="M746" s="736">
        <v>100</v>
      </c>
      <c r="N746" s="719">
        <f t="shared" si="33"/>
        <v>32.97</v>
      </c>
      <c r="O746" s="737">
        <f t="shared" si="34"/>
        <v>32.97</v>
      </c>
      <c r="P746" s="738">
        <v>0</v>
      </c>
      <c r="Q746" s="737">
        <f t="shared" si="35"/>
        <v>32.97</v>
      </c>
      <c r="R746" s="714" t="s">
        <v>498</v>
      </c>
      <c r="U746" s="714">
        <v>48.9</v>
      </c>
      <c r="V746" s="714">
        <v>10374</v>
      </c>
    </row>
    <row r="747" spans="1:22">
      <c r="A747" s="714" t="s">
        <v>594</v>
      </c>
      <c r="B747" s="714">
        <v>2008</v>
      </c>
      <c r="C747" s="714" t="s">
        <v>1743</v>
      </c>
      <c r="E747" s="715" t="s">
        <v>333</v>
      </c>
      <c r="F747" s="714" t="s">
        <v>705</v>
      </c>
      <c r="G747" s="716" t="s">
        <v>1746</v>
      </c>
      <c r="H747" s="714" t="s">
        <v>1536</v>
      </c>
      <c r="I747" s="716" t="s">
        <v>1484</v>
      </c>
      <c r="J747" s="717">
        <v>1</v>
      </c>
      <c r="K747" s="736">
        <v>11.17</v>
      </c>
      <c r="L747" s="736">
        <v>1</v>
      </c>
      <c r="M747" s="736">
        <v>100</v>
      </c>
      <c r="N747" s="719">
        <f t="shared" si="33"/>
        <v>11.17</v>
      </c>
      <c r="O747" s="737">
        <f t="shared" si="34"/>
        <v>11.17</v>
      </c>
      <c r="P747" s="738">
        <v>0</v>
      </c>
      <c r="Q747" s="737">
        <f t="shared" si="35"/>
        <v>11.17</v>
      </c>
      <c r="R747" s="714" t="s">
        <v>498</v>
      </c>
      <c r="U747" s="714">
        <v>48.9</v>
      </c>
      <c r="V747" s="714">
        <v>10374</v>
      </c>
    </row>
    <row r="748" spans="1:22">
      <c r="A748" s="721" t="s">
        <v>603</v>
      </c>
      <c r="B748" s="714">
        <v>2008</v>
      </c>
      <c r="D748" s="722" t="s">
        <v>602</v>
      </c>
      <c r="E748" s="722" t="s">
        <v>577</v>
      </c>
      <c r="F748" s="714" t="s">
        <v>705</v>
      </c>
      <c r="G748" s="723" t="s">
        <v>1480</v>
      </c>
      <c r="H748" s="714" t="s">
        <v>1481</v>
      </c>
      <c r="I748" s="714" t="s">
        <v>402</v>
      </c>
      <c r="J748" s="724">
        <v>30</v>
      </c>
      <c r="K748" s="741">
        <v>97.83003450154348</v>
      </c>
      <c r="L748" s="741">
        <v>1</v>
      </c>
      <c r="M748" s="736">
        <v>100</v>
      </c>
      <c r="N748" s="719">
        <f t="shared" si="33"/>
        <v>97.83003450154348</v>
      </c>
      <c r="O748" s="737">
        <f t="shared" si="34"/>
        <v>3.2610011500514493</v>
      </c>
      <c r="P748" s="738">
        <v>0</v>
      </c>
      <c r="Q748" s="737">
        <f t="shared" si="35"/>
        <v>3.2610011500514493</v>
      </c>
      <c r="R748" s="714" t="s">
        <v>498</v>
      </c>
      <c r="S748" s="721" t="s">
        <v>1537</v>
      </c>
      <c r="U748" s="714">
        <v>48.9</v>
      </c>
      <c r="V748" s="714">
        <v>10374</v>
      </c>
    </row>
    <row r="749" spans="1:22">
      <c r="A749" s="721" t="s">
        <v>603</v>
      </c>
      <c r="B749" s="714">
        <v>2008</v>
      </c>
      <c r="D749" s="722" t="s">
        <v>603</v>
      </c>
      <c r="E749" s="722" t="s">
        <v>1499</v>
      </c>
      <c r="F749" s="714" t="s">
        <v>705</v>
      </c>
      <c r="G749" s="723" t="s">
        <v>1480</v>
      </c>
      <c r="H749" s="714" t="s">
        <v>1481</v>
      </c>
      <c r="I749" s="714" t="s">
        <v>1484</v>
      </c>
      <c r="J749" s="724">
        <v>60</v>
      </c>
      <c r="K749" s="741">
        <v>60.005447612130013</v>
      </c>
      <c r="L749" s="741">
        <v>1</v>
      </c>
      <c r="M749" s="736">
        <v>100</v>
      </c>
      <c r="N749" s="719">
        <f t="shared" si="33"/>
        <v>60.005447612130013</v>
      </c>
      <c r="O749" s="737">
        <f t="shared" si="34"/>
        <v>1.0000907935355001</v>
      </c>
      <c r="P749" s="738">
        <v>0</v>
      </c>
      <c r="Q749" s="737">
        <f t="shared" si="35"/>
        <v>1.0000907935355001</v>
      </c>
      <c r="R749" s="714" t="s">
        <v>498</v>
      </c>
      <c r="S749" s="721" t="s">
        <v>1537</v>
      </c>
      <c r="U749" s="714">
        <v>48.9</v>
      </c>
      <c r="V749" s="714">
        <v>10374</v>
      </c>
    </row>
    <row r="750" spans="1:22">
      <c r="A750" s="721" t="s">
        <v>603</v>
      </c>
      <c r="B750" s="714">
        <v>2008</v>
      </c>
      <c r="D750" s="722" t="s">
        <v>602</v>
      </c>
      <c r="E750" s="722" t="s">
        <v>577</v>
      </c>
      <c r="F750" s="714" t="s">
        <v>705</v>
      </c>
      <c r="G750" s="723" t="s">
        <v>1480</v>
      </c>
      <c r="H750" s="714" t="s">
        <v>1481</v>
      </c>
      <c r="I750" s="714" t="s">
        <v>402</v>
      </c>
      <c r="J750" s="724">
        <v>1</v>
      </c>
      <c r="K750" s="741">
        <v>3.2958053386598873</v>
      </c>
      <c r="L750" s="741">
        <v>1</v>
      </c>
      <c r="M750" s="736">
        <v>100</v>
      </c>
      <c r="N750" s="719">
        <f t="shared" si="33"/>
        <v>3.2958053386598873</v>
      </c>
      <c r="O750" s="737">
        <f t="shared" si="34"/>
        <v>3.2958053386598873</v>
      </c>
      <c r="P750" s="738">
        <v>0</v>
      </c>
      <c r="Q750" s="737">
        <f t="shared" si="35"/>
        <v>3.2958053386598873</v>
      </c>
      <c r="R750" s="714" t="s">
        <v>498</v>
      </c>
      <c r="S750" s="721" t="s">
        <v>1537</v>
      </c>
      <c r="U750" s="714">
        <v>48.9</v>
      </c>
      <c r="V750" s="714">
        <v>10374</v>
      </c>
    </row>
    <row r="751" spans="1:22">
      <c r="A751" s="721" t="s">
        <v>603</v>
      </c>
      <c r="B751" s="714">
        <v>2008</v>
      </c>
      <c r="D751" s="722" t="s">
        <v>603</v>
      </c>
      <c r="E751" s="722" t="s">
        <v>1539</v>
      </c>
      <c r="F751" s="714" t="s">
        <v>705</v>
      </c>
      <c r="G751" s="723" t="s">
        <v>1480</v>
      </c>
      <c r="H751" s="714" t="s">
        <v>1481</v>
      </c>
      <c r="I751" s="714" t="s">
        <v>1484</v>
      </c>
      <c r="J751" s="724">
        <v>1</v>
      </c>
      <c r="K751" s="741">
        <v>0.62647539495187943</v>
      </c>
      <c r="L751" s="741">
        <v>1</v>
      </c>
      <c r="M751" s="736">
        <v>100</v>
      </c>
      <c r="N751" s="719">
        <f t="shared" si="33"/>
        <v>0.62647539495187943</v>
      </c>
      <c r="O751" s="737">
        <f t="shared" si="34"/>
        <v>0.62647539495187943</v>
      </c>
      <c r="P751" s="738">
        <v>0</v>
      </c>
      <c r="Q751" s="737">
        <f t="shared" si="35"/>
        <v>0.62647539495187943</v>
      </c>
      <c r="R751" s="714" t="s">
        <v>498</v>
      </c>
      <c r="S751" s="721" t="s">
        <v>1537</v>
      </c>
      <c r="U751" s="714">
        <v>48.9</v>
      </c>
      <c r="V751" s="714">
        <v>10374</v>
      </c>
    </row>
    <row r="752" spans="1:22">
      <c r="A752" s="721" t="s">
        <v>603</v>
      </c>
      <c r="B752" s="714">
        <v>2008</v>
      </c>
      <c r="D752" s="722" t="s">
        <v>602</v>
      </c>
      <c r="E752" s="722" t="s">
        <v>577</v>
      </c>
      <c r="F752" s="714" t="s">
        <v>705</v>
      </c>
      <c r="G752" s="723" t="s">
        <v>1480</v>
      </c>
      <c r="H752" s="714" t="s">
        <v>1481</v>
      </c>
      <c r="I752" s="714" t="s">
        <v>402</v>
      </c>
      <c r="J752" s="724">
        <v>30</v>
      </c>
      <c r="K752" s="741">
        <v>117.66842200835299</v>
      </c>
      <c r="L752" s="741">
        <v>1</v>
      </c>
      <c r="M752" s="736">
        <v>100</v>
      </c>
      <c r="N752" s="719">
        <f t="shared" si="33"/>
        <v>117.66842200835299</v>
      </c>
      <c r="O752" s="737">
        <f t="shared" si="34"/>
        <v>3.9222807336117658</v>
      </c>
      <c r="P752" s="738">
        <v>0</v>
      </c>
      <c r="Q752" s="737">
        <f t="shared" si="35"/>
        <v>3.9222807336117658</v>
      </c>
      <c r="R752" s="714" t="s">
        <v>498</v>
      </c>
      <c r="S752" s="721" t="s">
        <v>1537</v>
      </c>
      <c r="U752" s="714">
        <v>48.9</v>
      </c>
      <c r="V752" s="714">
        <v>10374</v>
      </c>
    </row>
    <row r="753" spans="1:22">
      <c r="A753" s="721" t="s">
        <v>603</v>
      </c>
      <c r="B753" s="714">
        <v>2008</v>
      </c>
      <c r="D753" s="722" t="s">
        <v>603</v>
      </c>
      <c r="E753" s="722" t="s">
        <v>1500</v>
      </c>
      <c r="F753" s="714" t="s">
        <v>705</v>
      </c>
      <c r="G753" s="723" t="s">
        <v>1480</v>
      </c>
      <c r="H753" s="714" t="s">
        <v>1481</v>
      </c>
      <c r="I753" s="714" t="s">
        <v>1484</v>
      </c>
      <c r="J753" s="724">
        <v>10</v>
      </c>
      <c r="K753" s="741">
        <v>11.984746686035953</v>
      </c>
      <c r="L753" s="741">
        <v>1</v>
      </c>
      <c r="M753" s="736">
        <v>100</v>
      </c>
      <c r="N753" s="719">
        <f t="shared" si="33"/>
        <v>11.984746686035953</v>
      </c>
      <c r="O753" s="737">
        <f t="shared" si="34"/>
        <v>1.1984746686035952</v>
      </c>
      <c r="P753" s="738">
        <v>0</v>
      </c>
      <c r="Q753" s="737">
        <f t="shared" si="35"/>
        <v>1.1984746686035952</v>
      </c>
      <c r="R753" s="714" t="s">
        <v>498</v>
      </c>
      <c r="S753" s="721" t="s">
        <v>1537</v>
      </c>
      <c r="U753" s="714">
        <v>48.9</v>
      </c>
      <c r="V753" s="714">
        <v>10374</v>
      </c>
    </row>
    <row r="754" spans="1:22">
      <c r="A754" s="721" t="s">
        <v>603</v>
      </c>
      <c r="B754" s="714">
        <v>2008</v>
      </c>
      <c r="D754" s="722" t="s">
        <v>602</v>
      </c>
      <c r="E754" s="722" t="s">
        <v>577</v>
      </c>
      <c r="F754" s="714" t="s">
        <v>705</v>
      </c>
      <c r="G754" s="723" t="s">
        <v>1480</v>
      </c>
      <c r="H754" s="714" t="s">
        <v>1481</v>
      </c>
      <c r="I754" s="714" t="s">
        <v>402</v>
      </c>
      <c r="J754" s="724">
        <v>30</v>
      </c>
      <c r="K754" s="741">
        <v>92.427819139277275</v>
      </c>
      <c r="L754" s="741">
        <v>1</v>
      </c>
      <c r="M754" s="736">
        <v>100</v>
      </c>
      <c r="N754" s="719">
        <f t="shared" si="33"/>
        <v>92.427819139277275</v>
      </c>
      <c r="O754" s="737">
        <f t="shared" si="34"/>
        <v>3.080927304642576</v>
      </c>
      <c r="P754" s="738">
        <v>0</v>
      </c>
      <c r="Q754" s="737">
        <f t="shared" si="35"/>
        <v>3.080927304642576</v>
      </c>
      <c r="R754" s="714" t="s">
        <v>498</v>
      </c>
      <c r="S754" s="721" t="s">
        <v>1537</v>
      </c>
      <c r="U754" s="714">
        <v>48.9</v>
      </c>
      <c r="V754" s="714">
        <v>10374</v>
      </c>
    </row>
    <row r="755" spans="1:22">
      <c r="A755" s="721" t="s">
        <v>603</v>
      </c>
      <c r="B755" s="714">
        <v>2008</v>
      </c>
      <c r="D755" s="722" t="s">
        <v>602</v>
      </c>
      <c r="E755" s="722" t="s">
        <v>577</v>
      </c>
      <c r="F755" s="714" t="s">
        <v>705</v>
      </c>
      <c r="G755" s="723" t="s">
        <v>1480</v>
      </c>
      <c r="H755" s="714" t="s">
        <v>1481</v>
      </c>
      <c r="I755" s="714" t="s">
        <v>402</v>
      </c>
      <c r="J755" s="724">
        <v>30</v>
      </c>
      <c r="K755" s="741">
        <v>113.94225531142182</v>
      </c>
      <c r="L755" s="741">
        <v>1</v>
      </c>
      <c r="M755" s="736">
        <v>100</v>
      </c>
      <c r="N755" s="719">
        <f t="shared" si="33"/>
        <v>113.94225531142182</v>
      </c>
      <c r="O755" s="737">
        <f t="shared" si="34"/>
        <v>3.7980751770473944</v>
      </c>
      <c r="P755" s="738">
        <v>0</v>
      </c>
      <c r="Q755" s="737">
        <f t="shared" si="35"/>
        <v>3.7980751770473944</v>
      </c>
      <c r="R755" s="714" t="s">
        <v>498</v>
      </c>
      <c r="S755" s="721" t="s">
        <v>1537</v>
      </c>
      <c r="U755" s="714">
        <v>48.9</v>
      </c>
      <c r="V755" s="714">
        <v>10374</v>
      </c>
    </row>
    <row r="756" spans="1:22">
      <c r="A756" s="721" t="s">
        <v>603</v>
      </c>
      <c r="B756" s="714">
        <v>2008</v>
      </c>
      <c r="D756" s="722" t="s">
        <v>603</v>
      </c>
      <c r="E756" s="722" t="s">
        <v>1486</v>
      </c>
      <c r="F756" s="714" t="s">
        <v>705</v>
      </c>
      <c r="G756" s="723" t="s">
        <v>1480</v>
      </c>
      <c r="H756" s="714" t="s">
        <v>1481</v>
      </c>
      <c r="I756" s="714" t="s">
        <v>1484</v>
      </c>
      <c r="J756" s="724">
        <v>30</v>
      </c>
      <c r="K756" s="741">
        <v>57.159978209551475</v>
      </c>
      <c r="L756" s="741">
        <v>1</v>
      </c>
      <c r="M756" s="736">
        <v>100</v>
      </c>
      <c r="N756" s="719">
        <f t="shared" si="33"/>
        <v>57.159978209551475</v>
      </c>
      <c r="O756" s="737">
        <f t="shared" si="34"/>
        <v>1.9053326069850491</v>
      </c>
      <c r="P756" s="738">
        <v>0</v>
      </c>
      <c r="Q756" s="737">
        <f t="shared" si="35"/>
        <v>1.9053326069850491</v>
      </c>
      <c r="R756" s="714" t="s">
        <v>498</v>
      </c>
      <c r="S756" s="721" t="s">
        <v>1537</v>
      </c>
      <c r="U756" s="714">
        <v>48.9</v>
      </c>
      <c r="V756" s="714">
        <v>10374</v>
      </c>
    </row>
    <row r="757" spans="1:22">
      <c r="A757" s="721" t="s">
        <v>603</v>
      </c>
      <c r="B757" s="714">
        <v>2008</v>
      </c>
      <c r="D757" s="722" t="s">
        <v>602</v>
      </c>
      <c r="E757" s="722" t="s">
        <v>577</v>
      </c>
      <c r="F757" s="714" t="s">
        <v>705</v>
      </c>
      <c r="G757" s="723" t="s">
        <v>1480</v>
      </c>
      <c r="H757" s="714" t="s">
        <v>1481</v>
      </c>
      <c r="I757" s="714" t="s">
        <v>402</v>
      </c>
      <c r="J757" s="724">
        <v>30</v>
      </c>
      <c r="K757" s="741">
        <v>99.963682585799887</v>
      </c>
      <c r="L757" s="741">
        <v>1</v>
      </c>
      <c r="M757" s="736">
        <v>100</v>
      </c>
      <c r="N757" s="719">
        <f t="shared" si="33"/>
        <v>99.963682585799887</v>
      </c>
      <c r="O757" s="737">
        <f t="shared" si="34"/>
        <v>3.3321227528599966</v>
      </c>
      <c r="P757" s="738">
        <v>0</v>
      </c>
      <c r="Q757" s="737">
        <f t="shared" si="35"/>
        <v>3.3321227528599966</v>
      </c>
      <c r="R757" s="714" t="s">
        <v>498</v>
      </c>
      <c r="S757" s="721" t="s">
        <v>1537</v>
      </c>
      <c r="U757" s="714">
        <v>48.9</v>
      </c>
      <c r="V757" s="714">
        <v>10374</v>
      </c>
    </row>
    <row r="758" spans="1:22">
      <c r="A758" s="721" t="s">
        <v>603</v>
      </c>
      <c r="B758" s="714">
        <v>2008</v>
      </c>
      <c r="D758" s="722" t="s">
        <v>603</v>
      </c>
      <c r="E758" s="722" t="s">
        <v>1499</v>
      </c>
      <c r="F758" s="714" t="s">
        <v>705</v>
      </c>
      <c r="G758" s="723" t="s">
        <v>1480</v>
      </c>
      <c r="H758" s="714" t="s">
        <v>1481</v>
      </c>
      <c r="I758" s="714" t="s">
        <v>1484</v>
      </c>
      <c r="J758" s="724">
        <v>60</v>
      </c>
      <c r="K758" s="741">
        <v>62.1027782821863</v>
      </c>
      <c r="L758" s="741">
        <v>1</v>
      </c>
      <c r="M758" s="736">
        <v>100</v>
      </c>
      <c r="N758" s="719">
        <f t="shared" si="33"/>
        <v>62.1027782821863</v>
      </c>
      <c r="O758" s="737">
        <f t="shared" si="34"/>
        <v>1.0350463047031051</v>
      </c>
      <c r="P758" s="738">
        <v>0</v>
      </c>
      <c r="Q758" s="737">
        <f t="shared" si="35"/>
        <v>1.0350463047031051</v>
      </c>
      <c r="R758" s="714" t="s">
        <v>498</v>
      </c>
      <c r="S758" s="721" t="s">
        <v>1537</v>
      </c>
      <c r="U758" s="714">
        <v>48.9</v>
      </c>
      <c r="V758" s="714">
        <v>10374</v>
      </c>
    </row>
    <row r="759" spans="1:22">
      <c r="A759" s="721" t="s">
        <v>603</v>
      </c>
      <c r="B759" s="714">
        <v>2008</v>
      </c>
      <c r="D759" s="722" t="s">
        <v>602</v>
      </c>
      <c r="E759" s="722" t="s">
        <v>577</v>
      </c>
      <c r="F759" s="714" t="s">
        <v>705</v>
      </c>
      <c r="G759" s="723" t="s">
        <v>1480</v>
      </c>
      <c r="H759" s="714" t="s">
        <v>1481</v>
      </c>
      <c r="I759" s="714" t="s">
        <v>402</v>
      </c>
      <c r="J759" s="724">
        <v>30</v>
      </c>
      <c r="K759" s="741">
        <v>102.71472671145814</v>
      </c>
      <c r="L759" s="741">
        <v>1</v>
      </c>
      <c r="M759" s="736">
        <v>100</v>
      </c>
      <c r="N759" s="719">
        <f t="shared" si="33"/>
        <v>102.71472671145814</v>
      </c>
      <c r="O759" s="737">
        <f t="shared" si="34"/>
        <v>3.4238242237152718</v>
      </c>
      <c r="P759" s="738">
        <v>0</v>
      </c>
      <c r="Q759" s="737">
        <f t="shared" si="35"/>
        <v>3.4238242237152718</v>
      </c>
      <c r="R759" s="714" t="s">
        <v>498</v>
      </c>
      <c r="S759" s="721" t="s">
        <v>1537</v>
      </c>
      <c r="U759" s="714">
        <v>48.9</v>
      </c>
      <c r="V759" s="714">
        <v>10374</v>
      </c>
    </row>
    <row r="760" spans="1:22">
      <c r="A760" s="721" t="s">
        <v>603</v>
      </c>
      <c r="B760" s="714">
        <v>2008</v>
      </c>
      <c r="D760" s="722" t="s">
        <v>603</v>
      </c>
      <c r="E760" s="722" t="s">
        <v>1486</v>
      </c>
      <c r="F760" s="714" t="s">
        <v>705</v>
      </c>
      <c r="G760" s="723" t="s">
        <v>1480</v>
      </c>
      <c r="H760" s="714" t="s">
        <v>1481</v>
      </c>
      <c r="I760" s="714" t="s">
        <v>1484</v>
      </c>
      <c r="J760" s="724">
        <v>30</v>
      </c>
      <c r="K760" s="741">
        <v>52.19720355910659</v>
      </c>
      <c r="L760" s="741">
        <v>1</v>
      </c>
      <c r="M760" s="736">
        <v>100</v>
      </c>
      <c r="N760" s="719">
        <f t="shared" si="33"/>
        <v>52.19720355910659</v>
      </c>
      <c r="O760" s="737">
        <f t="shared" si="34"/>
        <v>1.7399067853035532</v>
      </c>
      <c r="P760" s="738">
        <v>0</v>
      </c>
      <c r="Q760" s="737">
        <f t="shared" si="35"/>
        <v>1.7399067853035532</v>
      </c>
      <c r="R760" s="714" t="s">
        <v>498</v>
      </c>
      <c r="S760" s="721" t="s">
        <v>1537</v>
      </c>
      <c r="U760" s="714">
        <v>48.9</v>
      </c>
      <c r="V760" s="714">
        <v>10374</v>
      </c>
    </row>
    <row r="761" spans="1:22">
      <c r="A761" s="721" t="s">
        <v>603</v>
      </c>
      <c r="B761" s="714">
        <v>2008</v>
      </c>
      <c r="D761" s="722" t="s">
        <v>602</v>
      </c>
      <c r="E761" s="722" t="s">
        <v>577</v>
      </c>
      <c r="F761" s="714" t="s">
        <v>705</v>
      </c>
      <c r="G761" s="723" t="s">
        <v>1480</v>
      </c>
      <c r="H761" s="714" t="s">
        <v>1481</v>
      </c>
      <c r="I761" s="714" t="s">
        <v>402</v>
      </c>
      <c r="J761" s="724">
        <v>30</v>
      </c>
      <c r="K761" s="741">
        <v>121.64517886326493</v>
      </c>
      <c r="L761" s="741">
        <v>1</v>
      </c>
      <c r="M761" s="736">
        <v>100</v>
      </c>
      <c r="N761" s="719">
        <f t="shared" si="33"/>
        <v>121.64517886326493</v>
      </c>
      <c r="O761" s="737">
        <f t="shared" si="34"/>
        <v>4.0548392954421644</v>
      </c>
      <c r="P761" s="738">
        <v>0</v>
      </c>
      <c r="Q761" s="737">
        <f t="shared" si="35"/>
        <v>4.0548392954421644</v>
      </c>
      <c r="R761" s="714" t="s">
        <v>498</v>
      </c>
      <c r="S761" s="721" t="s">
        <v>1537</v>
      </c>
      <c r="U761" s="714">
        <v>48.9</v>
      </c>
      <c r="V761" s="714">
        <v>10374</v>
      </c>
    </row>
    <row r="762" spans="1:22">
      <c r="A762" s="721" t="s">
        <v>603</v>
      </c>
      <c r="B762" s="714">
        <v>2008</v>
      </c>
      <c r="D762" s="722" t="s">
        <v>603</v>
      </c>
      <c r="E762" s="722" t="s">
        <v>1499</v>
      </c>
      <c r="F762" s="714" t="s">
        <v>705</v>
      </c>
      <c r="G762" s="723" t="s">
        <v>1480</v>
      </c>
      <c r="H762" s="714" t="s">
        <v>1481</v>
      </c>
      <c r="I762" s="714" t="s">
        <v>1484</v>
      </c>
      <c r="J762" s="724">
        <v>10</v>
      </c>
      <c r="K762" s="741">
        <v>12.711094970038133</v>
      </c>
      <c r="L762" s="741">
        <v>1</v>
      </c>
      <c r="M762" s="736">
        <v>100</v>
      </c>
      <c r="N762" s="719">
        <f t="shared" si="33"/>
        <v>12.711094970038133</v>
      </c>
      <c r="O762" s="737">
        <f t="shared" si="34"/>
        <v>1.2711094970038133</v>
      </c>
      <c r="P762" s="738">
        <v>0</v>
      </c>
      <c r="Q762" s="737">
        <f t="shared" si="35"/>
        <v>1.2711094970038133</v>
      </c>
      <c r="R762" s="714" t="s">
        <v>498</v>
      </c>
      <c r="S762" s="721" t="s">
        <v>1537</v>
      </c>
      <c r="U762" s="714">
        <v>48.9</v>
      </c>
      <c r="V762" s="714">
        <v>10374</v>
      </c>
    </row>
    <row r="763" spans="1:22">
      <c r="A763" s="721" t="s">
        <v>603</v>
      </c>
      <c r="B763" s="714">
        <v>2008</v>
      </c>
      <c r="D763" s="722" t="s">
        <v>602</v>
      </c>
      <c r="E763" s="722" t="s">
        <v>577</v>
      </c>
      <c r="F763" s="714" t="s">
        <v>705</v>
      </c>
      <c r="G763" s="723" t="s">
        <v>1480</v>
      </c>
      <c r="H763" s="714" t="s">
        <v>1481</v>
      </c>
      <c r="I763" s="714" t="s">
        <v>402</v>
      </c>
      <c r="J763" s="724">
        <v>30</v>
      </c>
      <c r="K763" s="741">
        <v>113.94225531142182</v>
      </c>
      <c r="L763" s="741">
        <v>1</v>
      </c>
      <c r="M763" s="736">
        <v>100</v>
      </c>
      <c r="N763" s="719">
        <f t="shared" si="33"/>
        <v>113.94225531142182</v>
      </c>
      <c r="O763" s="737">
        <f t="shared" si="34"/>
        <v>3.7980751770473944</v>
      </c>
      <c r="P763" s="738">
        <v>0</v>
      </c>
      <c r="Q763" s="737">
        <f t="shared" si="35"/>
        <v>3.7980751770473944</v>
      </c>
      <c r="R763" s="714" t="s">
        <v>498</v>
      </c>
      <c r="S763" s="721" t="s">
        <v>1537</v>
      </c>
      <c r="U763" s="714">
        <v>48.9</v>
      </c>
      <c r="V763" s="714">
        <v>10374</v>
      </c>
    </row>
    <row r="764" spans="1:22">
      <c r="A764" s="721" t="s">
        <v>603</v>
      </c>
      <c r="B764" s="714">
        <v>2008</v>
      </c>
      <c r="D764" s="722" t="s">
        <v>603</v>
      </c>
      <c r="E764" s="722" t="s">
        <v>1486</v>
      </c>
      <c r="F764" s="714" t="s">
        <v>705</v>
      </c>
      <c r="G764" s="723" t="s">
        <v>1480</v>
      </c>
      <c r="H764" s="714" t="s">
        <v>1481</v>
      </c>
      <c r="I764" s="714" t="s">
        <v>1484</v>
      </c>
      <c r="J764" s="724">
        <v>30</v>
      </c>
      <c r="K764" s="741">
        <v>57.159978209551475</v>
      </c>
      <c r="L764" s="741">
        <v>1</v>
      </c>
      <c r="M764" s="736">
        <v>100</v>
      </c>
      <c r="N764" s="719">
        <f t="shared" si="33"/>
        <v>57.159978209551475</v>
      </c>
      <c r="O764" s="737">
        <f t="shared" si="34"/>
        <v>1.9053326069850491</v>
      </c>
      <c r="P764" s="738">
        <v>0</v>
      </c>
      <c r="Q764" s="737">
        <f t="shared" si="35"/>
        <v>1.9053326069850491</v>
      </c>
      <c r="R764" s="714" t="s">
        <v>498</v>
      </c>
      <c r="S764" s="721" t="s">
        <v>1537</v>
      </c>
      <c r="U764" s="714">
        <v>48.9</v>
      </c>
      <c r="V764" s="714">
        <v>10374</v>
      </c>
    </row>
    <row r="765" spans="1:22">
      <c r="A765" s="721" t="s">
        <v>603</v>
      </c>
      <c r="B765" s="714">
        <v>2008</v>
      </c>
      <c r="D765" s="722" t="s">
        <v>602</v>
      </c>
      <c r="E765" s="722" t="s">
        <v>577</v>
      </c>
      <c r="F765" s="714" t="s">
        <v>705</v>
      </c>
      <c r="G765" s="723" t="s">
        <v>1480</v>
      </c>
      <c r="H765" s="714" t="s">
        <v>1481</v>
      </c>
      <c r="I765" s="714" t="s">
        <v>402</v>
      </c>
      <c r="J765" s="724">
        <v>30</v>
      </c>
      <c r="K765" s="741">
        <v>105.19339023061558</v>
      </c>
      <c r="L765" s="741">
        <v>1</v>
      </c>
      <c r="M765" s="736">
        <v>100</v>
      </c>
      <c r="N765" s="719">
        <f t="shared" si="33"/>
        <v>105.19339023061558</v>
      </c>
      <c r="O765" s="737">
        <f t="shared" si="34"/>
        <v>3.5064463410205193</v>
      </c>
      <c r="P765" s="738">
        <v>0</v>
      </c>
      <c r="Q765" s="737">
        <f t="shared" si="35"/>
        <v>3.5064463410205193</v>
      </c>
      <c r="R765" s="714" t="s">
        <v>498</v>
      </c>
      <c r="S765" s="721" t="s">
        <v>1537</v>
      </c>
      <c r="U765" s="714">
        <v>48.9</v>
      </c>
      <c r="V765" s="714">
        <v>10374</v>
      </c>
    </row>
    <row r="766" spans="1:22">
      <c r="A766" s="721" t="s">
        <v>603</v>
      </c>
      <c r="B766" s="714">
        <v>2008</v>
      </c>
      <c r="D766" s="722" t="s">
        <v>603</v>
      </c>
      <c r="E766" s="722" t="s">
        <v>1486</v>
      </c>
      <c r="F766" s="714" t="s">
        <v>705</v>
      </c>
      <c r="G766" s="723" t="s">
        <v>1480</v>
      </c>
      <c r="H766" s="714" t="s">
        <v>1481</v>
      </c>
      <c r="I766" s="714" t="s">
        <v>1484</v>
      </c>
      <c r="J766" s="724">
        <v>30</v>
      </c>
      <c r="K766" s="741">
        <v>55.692754675867072</v>
      </c>
      <c r="L766" s="741">
        <v>1</v>
      </c>
      <c r="M766" s="736">
        <v>100</v>
      </c>
      <c r="N766" s="719">
        <f t="shared" si="33"/>
        <v>55.692754675867072</v>
      </c>
      <c r="O766" s="737">
        <f t="shared" si="34"/>
        <v>1.8564251558622358</v>
      </c>
      <c r="P766" s="738">
        <v>0</v>
      </c>
      <c r="Q766" s="737">
        <f t="shared" si="35"/>
        <v>1.8564251558622358</v>
      </c>
      <c r="R766" s="714" t="s">
        <v>498</v>
      </c>
      <c r="S766" s="721" t="s">
        <v>1537</v>
      </c>
      <c r="U766" s="714">
        <v>48.9</v>
      </c>
      <c r="V766" s="714">
        <v>10374</v>
      </c>
    </row>
    <row r="767" spans="1:22">
      <c r="A767" s="721" t="s">
        <v>603</v>
      </c>
      <c r="B767" s="714">
        <v>2008</v>
      </c>
      <c r="D767" s="722" t="s">
        <v>602</v>
      </c>
      <c r="E767" s="722" t="s">
        <v>577</v>
      </c>
      <c r="F767" s="714" t="s">
        <v>705</v>
      </c>
      <c r="G767" s="723" t="s">
        <v>1480</v>
      </c>
      <c r="H767" s="714" t="s">
        <v>1481</v>
      </c>
      <c r="I767" s="714" t="s">
        <v>402</v>
      </c>
      <c r="J767" s="724">
        <v>30</v>
      </c>
      <c r="K767" s="741">
        <v>109.22462320682766</v>
      </c>
      <c r="L767" s="741">
        <v>1</v>
      </c>
      <c r="M767" s="736">
        <v>100</v>
      </c>
      <c r="N767" s="719">
        <f t="shared" si="33"/>
        <v>109.22462320682766</v>
      </c>
      <c r="O767" s="737">
        <f t="shared" si="34"/>
        <v>3.6408207735609226</v>
      </c>
      <c r="P767" s="738">
        <v>0</v>
      </c>
      <c r="Q767" s="737">
        <f t="shared" si="35"/>
        <v>3.6408207735609226</v>
      </c>
      <c r="R767" s="714" t="s">
        <v>498</v>
      </c>
      <c r="S767" s="721" t="s">
        <v>1537</v>
      </c>
      <c r="U767" s="714">
        <v>48.9</v>
      </c>
      <c r="V767" s="714">
        <v>10374</v>
      </c>
    </row>
    <row r="768" spans="1:22">
      <c r="A768" s="721" t="s">
        <v>603</v>
      </c>
      <c r="B768" s="714">
        <v>2008</v>
      </c>
      <c r="D768" s="722" t="s">
        <v>603</v>
      </c>
      <c r="E768" s="722" t="s">
        <v>1486</v>
      </c>
      <c r="F768" s="714" t="s">
        <v>705</v>
      </c>
      <c r="G768" s="723" t="s">
        <v>1480</v>
      </c>
      <c r="H768" s="714" t="s">
        <v>1481</v>
      </c>
      <c r="I768" s="714" t="s">
        <v>1484</v>
      </c>
      <c r="J768" s="724">
        <v>30</v>
      </c>
      <c r="K768" s="741">
        <v>53.931360087161792</v>
      </c>
      <c r="L768" s="741">
        <v>1</v>
      </c>
      <c r="M768" s="736">
        <v>100</v>
      </c>
      <c r="N768" s="719">
        <f t="shared" si="33"/>
        <v>53.931360087161792</v>
      </c>
      <c r="O768" s="737">
        <f t="shared" si="34"/>
        <v>1.7977120029053928</v>
      </c>
      <c r="P768" s="738">
        <v>0</v>
      </c>
      <c r="Q768" s="737">
        <f t="shared" si="35"/>
        <v>1.7977120029053928</v>
      </c>
      <c r="R768" s="714" t="s">
        <v>498</v>
      </c>
      <c r="S768" s="721" t="s">
        <v>1537</v>
      </c>
      <c r="U768" s="714">
        <v>48.9</v>
      </c>
      <c r="V768" s="714">
        <v>10374</v>
      </c>
    </row>
    <row r="769" spans="1:22">
      <c r="A769" s="721" t="s">
        <v>603</v>
      </c>
      <c r="B769" s="714">
        <v>2008</v>
      </c>
      <c r="D769" s="722" t="s">
        <v>602</v>
      </c>
      <c r="E769" s="722" t="s">
        <v>577</v>
      </c>
      <c r="F769" s="714" t="s">
        <v>705</v>
      </c>
      <c r="G769" s="723" t="s">
        <v>1480</v>
      </c>
      <c r="H769" s="714" t="s">
        <v>1481</v>
      </c>
      <c r="I769" s="714" t="s">
        <v>402</v>
      </c>
      <c r="J769" s="724">
        <v>7</v>
      </c>
      <c r="K769" s="741">
        <v>29.644089340838931</v>
      </c>
      <c r="L769" s="741">
        <v>1</v>
      </c>
      <c r="M769" s="736">
        <v>100</v>
      </c>
      <c r="N769" s="719">
        <f t="shared" si="33"/>
        <v>29.644089340838931</v>
      </c>
      <c r="O769" s="737">
        <f t="shared" si="34"/>
        <v>4.2348699058341328</v>
      </c>
      <c r="P769" s="738">
        <v>0</v>
      </c>
      <c r="Q769" s="737">
        <f t="shared" si="35"/>
        <v>4.2348699058341328</v>
      </c>
      <c r="R769" s="714" t="s">
        <v>498</v>
      </c>
      <c r="S769" s="721" t="s">
        <v>1537</v>
      </c>
      <c r="U769" s="714">
        <v>48.9</v>
      </c>
      <c r="V769" s="714">
        <v>10374</v>
      </c>
    </row>
    <row r="770" spans="1:22">
      <c r="A770" s="721" t="s">
        <v>603</v>
      </c>
      <c r="B770" s="714">
        <v>2008</v>
      </c>
      <c r="D770" s="722" t="s">
        <v>603</v>
      </c>
      <c r="E770" s="722" t="s">
        <v>1499</v>
      </c>
      <c r="F770" s="714" t="s">
        <v>705</v>
      </c>
      <c r="G770" s="723" t="s">
        <v>1480</v>
      </c>
      <c r="H770" s="714" t="s">
        <v>1481</v>
      </c>
      <c r="I770" s="714" t="s">
        <v>1484</v>
      </c>
      <c r="J770" s="724">
        <v>1</v>
      </c>
      <c r="K770" s="741">
        <v>1.2729253677138186</v>
      </c>
      <c r="L770" s="741">
        <v>1</v>
      </c>
      <c r="M770" s="736">
        <v>100</v>
      </c>
      <c r="N770" s="719">
        <f t="shared" si="33"/>
        <v>1.2729253677138186</v>
      </c>
      <c r="O770" s="737">
        <f t="shared" si="34"/>
        <v>1.2729253677138186</v>
      </c>
      <c r="P770" s="738">
        <v>0</v>
      </c>
      <c r="Q770" s="737">
        <f t="shared" si="35"/>
        <v>1.2729253677138186</v>
      </c>
      <c r="R770" s="714" t="s">
        <v>498</v>
      </c>
      <c r="S770" s="721" t="s">
        <v>1537</v>
      </c>
      <c r="U770" s="714">
        <v>48.9</v>
      </c>
      <c r="V770" s="714">
        <v>10374</v>
      </c>
    </row>
    <row r="771" spans="1:22">
      <c r="A771" s="721" t="s">
        <v>603</v>
      </c>
      <c r="B771" s="714">
        <v>2008</v>
      </c>
      <c r="D771" s="722" t="s">
        <v>602</v>
      </c>
      <c r="E771" s="722" t="s">
        <v>577</v>
      </c>
      <c r="F771" s="714" t="s">
        <v>705</v>
      </c>
      <c r="G771" s="723" t="s">
        <v>1480</v>
      </c>
      <c r="H771" s="714" t="s">
        <v>1481</v>
      </c>
      <c r="I771" s="714" t="s">
        <v>402</v>
      </c>
      <c r="J771" s="724">
        <v>30</v>
      </c>
      <c r="K771" s="741">
        <v>105.19339023061558</v>
      </c>
      <c r="L771" s="741">
        <v>1</v>
      </c>
      <c r="M771" s="736">
        <v>100</v>
      </c>
      <c r="N771" s="719">
        <f t="shared" ref="N771:N834" si="36">+K771/L771</f>
        <v>105.19339023061558</v>
      </c>
      <c r="O771" s="737">
        <f t="shared" ref="O771:O834" si="37">+N771/J771/M771*100</f>
        <v>3.5064463410205193</v>
      </c>
      <c r="P771" s="738">
        <v>0</v>
      </c>
      <c r="Q771" s="737">
        <f t="shared" si="35"/>
        <v>3.5064463410205193</v>
      </c>
      <c r="R771" s="714" t="s">
        <v>498</v>
      </c>
      <c r="S771" s="721" t="s">
        <v>1537</v>
      </c>
      <c r="U771" s="714">
        <v>48.9</v>
      </c>
      <c r="V771" s="714">
        <v>10374</v>
      </c>
    </row>
    <row r="772" spans="1:22">
      <c r="A772" s="721" t="s">
        <v>603</v>
      </c>
      <c r="B772" s="714">
        <v>2008</v>
      </c>
      <c r="D772" s="722" t="s">
        <v>603</v>
      </c>
      <c r="E772" s="722" t="s">
        <v>1500</v>
      </c>
      <c r="F772" s="714" t="s">
        <v>705</v>
      </c>
      <c r="G772" s="723" t="s">
        <v>1480</v>
      </c>
      <c r="H772" s="714" t="s">
        <v>1481</v>
      </c>
      <c r="I772" s="714" t="s">
        <v>1484</v>
      </c>
      <c r="J772" s="724">
        <v>10</v>
      </c>
      <c r="K772" s="741">
        <v>12.039222807336117</v>
      </c>
      <c r="L772" s="741">
        <v>1</v>
      </c>
      <c r="M772" s="736">
        <v>100</v>
      </c>
      <c r="N772" s="719">
        <f t="shared" si="36"/>
        <v>12.039222807336117</v>
      </c>
      <c r="O772" s="737">
        <f t="shared" si="37"/>
        <v>1.2039222807336116</v>
      </c>
      <c r="P772" s="738">
        <v>0</v>
      </c>
      <c r="Q772" s="737">
        <f t="shared" ref="Q772:Q835" si="38">+O772/(1+P772)</f>
        <v>1.2039222807336116</v>
      </c>
      <c r="R772" s="714" t="s">
        <v>498</v>
      </c>
      <c r="S772" s="721" t="s">
        <v>1537</v>
      </c>
      <c r="U772" s="714">
        <v>48.9</v>
      </c>
      <c r="V772" s="714">
        <v>10374</v>
      </c>
    </row>
    <row r="773" spans="1:22">
      <c r="A773" s="721" t="s">
        <v>603</v>
      </c>
      <c r="B773" s="714">
        <v>2008</v>
      </c>
      <c r="D773" s="722" t="s">
        <v>602</v>
      </c>
      <c r="E773" s="722" t="s">
        <v>577</v>
      </c>
      <c r="F773" s="714" t="s">
        <v>705</v>
      </c>
      <c r="G773" s="723" t="s">
        <v>1480</v>
      </c>
      <c r="H773" s="714" t="s">
        <v>1481</v>
      </c>
      <c r="I773" s="714" t="s">
        <v>402</v>
      </c>
      <c r="J773" s="724">
        <v>30</v>
      </c>
      <c r="K773" s="741">
        <v>121.66152169965497</v>
      </c>
      <c r="L773" s="741">
        <v>1</v>
      </c>
      <c r="M773" s="736">
        <v>100</v>
      </c>
      <c r="N773" s="719">
        <f t="shared" si="36"/>
        <v>121.66152169965497</v>
      </c>
      <c r="O773" s="737">
        <f t="shared" si="37"/>
        <v>4.055384056655166</v>
      </c>
      <c r="P773" s="738">
        <v>0</v>
      </c>
      <c r="Q773" s="737">
        <f t="shared" si="38"/>
        <v>4.055384056655166</v>
      </c>
      <c r="R773" s="714" t="s">
        <v>498</v>
      </c>
      <c r="S773" s="721" t="s">
        <v>1537</v>
      </c>
      <c r="U773" s="714">
        <v>48.9</v>
      </c>
      <c r="V773" s="714">
        <v>10374</v>
      </c>
    </row>
    <row r="774" spans="1:22">
      <c r="A774" s="721" t="s">
        <v>603</v>
      </c>
      <c r="B774" s="714">
        <v>2008</v>
      </c>
      <c r="D774" s="722" t="s">
        <v>603</v>
      </c>
      <c r="E774" s="722" t="s">
        <v>1499</v>
      </c>
      <c r="F774" s="714" t="s">
        <v>705</v>
      </c>
      <c r="G774" s="723" t="s">
        <v>1480</v>
      </c>
      <c r="H774" s="714" t="s">
        <v>1481</v>
      </c>
      <c r="I774" s="714" t="s">
        <v>1484</v>
      </c>
      <c r="J774" s="724">
        <v>60</v>
      </c>
      <c r="K774" s="741">
        <v>76.333757036498994</v>
      </c>
      <c r="L774" s="741">
        <v>1</v>
      </c>
      <c r="M774" s="736">
        <v>100</v>
      </c>
      <c r="N774" s="719">
        <f t="shared" si="36"/>
        <v>76.333757036498994</v>
      </c>
      <c r="O774" s="737">
        <f t="shared" si="37"/>
        <v>1.2722292839416498</v>
      </c>
      <c r="P774" s="738">
        <v>0</v>
      </c>
      <c r="Q774" s="737">
        <f t="shared" si="38"/>
        <v>1.2722292839416498</v>
      </c>
      <c r="R774" s="714" t="s">
        <v>498</v>
      </c>
      <c r="S774" s="721" t="s">
        <v>1537</v>
      </c>
      <c r="U774" s="714">
        <v>48.9</v>
      </c>
      <c r="V774" s="714">
        <v>10374</v>
      </c>
    </row>
    <row r="775" spans="1:22">
      <c r="A775" s="721" t="s">
        <v>603</v>
      </c>
      <c r="B775" s="714">
        <v>2008</v>
      </c>
      <c r="D775" s="722" t="s">
        <v>602</v>
      </c>
      <c r="E775" s="722" t="s">
        <v>577</v>
      </c>
      <c r="F775" s="714" t="s">
        <v>705</v>
      </c>
      <c r="G775" s="723" t="s">
        <v>1480</v>
      </c>
      <c r="H775" s="714" t="s">
        <v>1481</v>
      </c>
      <c r="I775" s="714" t="s">
        <v>402</v>
      </c>
      <c r="J775" s="724">
        <v>30</v>
      </c>
      <c r="K775" s="741">
        <v>102.58398402033774</v>
      </c>
      <c r="L775" s="741">
        <v>1</v>
      </c>
      <c r="M775" s="736">
        <v>100</v>
      </c>
      <c r="N775" s="719">
        <f t="shared" si="36"/>
        <v>102.58398402033774</v>
      </c>
      <c r="O775" s="737">
        <f t="shared" si="37"/>
        <v>3.419466134011258</v>
      </c>
      <c r="P775" s="738">
        <v>0</v>
      </c>
      <c r="Q775" s="737">
        <f t="shared" si="38"/>
        <v>3.419466134011258</v>
      </c>
      <c r="R775" s="714" t="s">
        <v>498</v>
      </c>
      <c r="S775" s="721" t="s">
        <v>1537</v>
      </c>
      <c r="U775" s="714">
        <v>48.9</v>
      </c>
      <c r="V775" s="714">
        <v>10374</v>
      </c>
    </row>
    <row r="776" spans="1:22">
      <c r="A776" s="721" t="s">
        <v>603</v>
      </c>
      <c r="B776" s="714">
        <v>2008</v>
      </c>
      <c r="D776" s="722" t="s">
        <v>603</v>
      </c>
      <c r="E776" s="722" t="s">
        <v>1486</v>
      </c>
      <c r="F776" s="714" t="s">
        <v>705</v>
      </c>
      <c r="G776" s="723" t="s">
        <v>1480</v>
      </c>
      <c r="H776" s="714" t="s">
        <v>1481</v>
      </c>
      <c r="I776" s="714" t="s">
        <v>1484</v>
      </c>
      <c r="J776" s="724">
        <v>30</v>
      </c>
      <c r="K776" s="741">
        <v>47.995278736153985</v>
      </c>
      <c r="L776" s="741">
        <v>1</v>
      </c>
      <c r="M776" s="736">
        <v>100</v>
      </c>
      <c r="N776" s="719">
        <f t="shared" si="36"/>
        <v>47.995278736153985</v>
      </c>
      <c r="O776" s="737">
        <f t="shared" si="37"/>
        <v>1.5998426245384663</v>
      </c>
      <c r="P776" s="738">
        <v>0</v>
      </c>
      <c r="Q776" s="737">
        <f t="shared" si="38"/>
        <v>1.5998426245384663</v>
      </c>
      <c r="R776" s="714" t="s">
        <v>498</v>
      </c>
      <c r="S776" s="721" t="s">
        <v>1537</v>
      </c>
      <c r="U776" s="714">
        <v>48.9</v>
      </c>
      <c r="V776" s="714">
        <v>10374</v>
      </c>
    </row>
    <row r="777" spans="1:22">
      <c r="A777" s="721" t="s">
        <v>603</v>
      </c>
      <c r="B777" s="714">
        <v>2008</v>
      </c>
      <c r="D777" s="722" t="s">
        <v>602</v>
      </c>
      <c r="E777" s="722" t="s">
        <v>577</v>
      </c>
      <c r="F777" s="714" t="s">
        <v>705</v>
      </c>
      <c r="G777" s="723" t="s">
        <v>1480</v>
      </c>
      <c r="H777" s="714" t="s">
        <v>1481</v>
      </c>
      <c r="I777" s="714" t="s">
        <v>402</v>
      </c>
      <c r="J777" s="724">
        <v>30</v>
      </c>
      <c r="K777" s="741">
        <v>103.23224986380968</v>
      </c>
      <c r="L777" s="741">
        <v>1</v>
      </c>
      <c r="M777" s="736">
        <v>100</v>
      </c>
      <c r="N777" s="719">
        <f t="shared" si="36"/>
        <v>103.23224986380968</v>
      </c>
      <c r="O777" s="737">
        <f t="shared" si="37"/>
        <v>3.4410749954603226</v>
      </c>
      <c r="P777" s="738">
        <v>0</v>
      </c>
      <c r="Q777" s="737">
        <f t="shared" si="38"/>
        <v>3.4410749954603226</v>
      </c>
      <c r="R777" s="714" t="s">
        <v>498</v>
      </c>
      <c r="S777" s="721" t="s">
        <v>1537</v>
      </c>
      <c r="U777" s="714">
        <v>48.9</v>
      </c>
      <c r="V777" s="714">
        <v>10374</v>
      </c>
    </row>
    <row r="778" spans="1:22">
      <c r="A778" s="721" t="s">
        <v>603</v>
      </c>
      <c r="B778" s="714">
        <v>2008</v>
      </c>
      <c r="D778" s="722" t="s">
        <v>603</v>
      </c>
      <c r="E778" s="722" t="s">
        <v>1499</v>
      </c>
      <c r="F778" s="714" t="s">
        <v>705</v>
      </c>
      <c r="G778" s="723" t="s">
        <v>1480</v>
      </c>
      <c r="H778" s="714" t="s">
        <v>1481</v>
      </c>
      <c r="I778" s="714" t="s">
        <v>1484</v>
      </c>
      <c r="J778" s="724">
        <v>50</v>
      </c>
      <c r="K778" s="741">
        <v>52.206282912656611</v>
      </c>
      <c r="L778" s="741">
        <v>1</v>
      </c>
      <c r="M778" s="736">
        <v>100</v>
      </c>
      <c r="N778" s="719">
        <f t="shared" si="36"/>
        <v>52.206282912656611</v>
      </c>
      <c r="O778" s="737">
        <f t="shared" si="37"/>
        <v>1.0441256582531322</v>
      </c>
      <c r="P778" s="738">
        <v>0</v>
      </c>
      <c r="Q778" s="737">
        <f t="shared" si="38"/>
        <v>1.0441256582531322</v>
      </c>
      <c r="R778" s="714" t="s">
        <v>498</v>
      </c>
      <c r="S778" s="721" t="s">
        <v>1537</v>
      </c>
      <c r="U778" s="714">
        <v>48.9</v>
      </c>
      <c r="V778" s="714">
        <v>10374</v>
      </c>
    </row>
    <row r="779" spans="1:22">
      <c r="A779" s="721" t="s">
        <v>603</v>
      </c>
      <c r="B779" s="714">
        <v>2008</v>
      </c>
      <c r="D779" s="722" t="s">
        <v>602</v>
      </c>
      <c r="E779" s="722" t="s">
        <v>577</v>
      </c>
      <c r="F779" s="714" t="s">
        <v>705</v>
      </c>
      <c r="G779" s="723" t="s">
        <v>1480</v>
      </c>
      <c r="H779" s="714" t="s">
        <v>1481</v>
      </c>
      <c r="I779" s="714" t="s">
        <v>402</v>
      </c>
      <c r="J779" s="724">
        <v>30</v>
      </c>
      <c r="K779" s="741">
        <v>90.784456146722349</v>
      </c>
      <c r="L779" s="741">
        <v>1</v>
      </c>
      <c r="M779" s="736">
        <v>100</v>
      </c>
      <c r="N779" s="719">
        <f t="shared" si="36"/>
        <v>90.784456146722349</v>
      </c>
      <c r="O779" s="737">
        <f t="shared" si="37"/>
        <v>3.0261485382240783</v>
      </c>
      <c r="P779" s="738">
        <v>0</v>
      </c>
      <c r="Q779" s="737">
        <f t="shared" si="38"/>
        <v>3.0261485382240783</v>
      </c>
      <c r="R779" s="714" t="s">
        <v>498</v>
      </c>
      <c r="S779" s="721" t="s">
        <v>1537</v>
      </c>
      <c r="U779" s="714">
        <v>48.9</v>
      </c>
      <c r="V779" s="714">
        <v>10374</v>
      </c>
    </row>
    <row r="780" spans="1:22">
      <c r="A780" s="721" t="s">
        <v>603</v>
      </c>
      <c r="B780" s="714">
        <v>2008</v>
      </c>
      <c r="D780" s="722" t="s">
        <v>602</v>
      </c>
      <c r="E780" s="722" t="s">
        <v>577</v>
      </c>
      <c r="F780" s="714" t="s">
        <v>705</v>
      </c>
      <c r="G780" s="723" t="s">
        <v>1480</v>
      </c>
      <c r="H780" s="714" t="s">
        <v>1481</v>
      </c>
      <c r="I780" s="714" t="s">
        <v>402</v>
      </c>
      <c r="J780" s="724">
        <v>30</v>
      </c>
      <c r="K780" s="741">
        <v>103.5718176865807</v>
      </c>
      <c r="L780" s="741">
        <v>1</v>
      </c>
      <c r="M780" s="736">
        <v>100</v>
      </c>
      <c r="N780" s="719">
        <f t="shared" si="36"/>
        <v>103.5718176865807</v>
      </c>
      <c r="O780" s="737">
        <f t="shared" si="37"/>
        <v>3.4523939228860234</v>
      </c>
      <c r="P780" s="738">
        <v>0</v>
      </c>
      <c r="Q780" s="737">
        <f t="shared" si="38"/>
        <v>3.4523939228860234</v>
      </c>
      <c r="R780" s="714" t="s">
        <v>498</v>
      </c>
      <c r="S780" s="721" t="s">
        <v>1537</v>
      </c>
      <c r="U780" s="714">
        <v>48.9</v>
      </c>
      <c r="V780" s="714">
        <v>10374</v>
      </c>
    </row>
    <row r="781" spans="1:22">
      <c r="A781" s="721" t="s">
        <v>603</v>
      </c>
      <c r="B781" s="714">
        <v>2008</v>
      </c>
      <c r="D781" s="722" t="s">
        <v>603</v>
      </c>
      <c r="E781" s="722" t="s">
        <v>1486</v>
      </c>
      <c r="F781" s="714" t="s">
        <v>705</v>
      </c>
      <c r="G781" s="723" t="s">
        <v>1480</v>
      </c>
      <c r="H781" s="714" t="s">
        <v>1481</v>
      </c>
      <c r="I781" s="714" t="s">
        <v>1484</v>
      </c>
      <c r="J781" s="724">
        <v>30</v>
      </c>
      <c r="K781" s="741">
        <v>47.995278736153985</v>
      </c>
      <c r="L781" s="741">
        <v>1</v>
      </c>
      <c r="M781" s="736">
        <v>100</v>
      </c>
      <c r="N781" s="719">
        <f t="shared" si="36"/>
        <v>47.995278736153985</v>
      </c>
      <c r="O781" s="737">
        <f t="shared" si="37"/>
        <v>1.5998426245384663</v>
      </c>
      <c r="P781" s="738">
        <v>0</v>
      </c>
      <c r="Q781" s="737">
        <f t="shared" si="38"/>
        <v>1.5998426245384663</v>
      </c>
      <c r="R781" s="714" t="s">
        <v>498</v>
      </c>
      <c r="S781" s="721" t="s">
        <v>1537</v>
      </c>
      <c r="U781" s="714">
        <v>48.9</v>
      </c>
      <c r="V781" s="714">
        <v>10374</v>
      </c>
    </row>
    <row r="782" spans="1:22">
      <c r="A782" s="721" t="s">
        <v>603</v>
      </c>
      <c r="B782" s="714">
        <v>2008</v>
      </c>
      <c r="D782" s="722" t="s">
        <v>602</v>
      </c>
      <c r="E782" s="722" t="s">
        <v>577</v>
      </c>
      <c r="F782" s="714" t="s">
        <v>705</v>
      </c>
      <c r="G782" s="723" t="s">
        <v>1480</v>
      </c>
      <c r="H782" s="714" t="s">
        <v>1481</v>
      </c>
      <c r="I782" s="714" t="s">
        <v>402</v>
      </c>
      <c r="J782" s="724">
        <v>30</v>
      </c>
      <c r="K782" s="741">
        <v>111.39458870528418</v>
      </c>
      <c r="L782" s="741">
        <v>1</v>
      </c>
      <c r="M782" s="736">
        <v>100</v>
      </c>
      <c r="N782" s="719">
        <f t="shared" si="36"/>
        <v>111.39458870528418</v>
      </c>
      <c r="O782" s="737">
        <f t="shared" si="37"/>
        <v>3.7131529568428059</v>
      </c>
      <c r="P782" s="738">
        <v>0</v>
      </c>
      <c r="Q782" s="737">
        <f t="shared" si="38"/>
        <v>3.7131529568428059</v>
      </c>
      <c r="R782" s="714" t="s">
        <v>498</v>
      </c>
      <c r="S782" s="721" t="s">
        <v>1537</v>
      </c>
      <c r="U782" s="714">
        <v>48.9</v>
      </c>
      <c r="V782" s="714">
        <v>10374</v>
      </c>
    </row>
    <row r="783" spans="1:22">
      <c r="A783" s="721" t="s">
        <v>603</v>
      </c>
      <c r="B783" s="714">
        <v>2008</v>
      </c>
      <c r="D783" s="722" t="s">
        <v>603</v>
      </c>
      <c r="E783" s="722" t="s">
        <v>1486</v>
      </c>
      <c r="F783" s="714" t="s">
        <v>705</v>
      </c>
      <c r="G783" s="723" t="s">
        <v>1480</v>
      </c>
      <c r="H783" s="714" t="s">
        <v>1481</v>
      </c>
      <c r="I783" s="714" t="s">
        <v>1484</v>
      </c>
      <c r="J783" s="724">
        <v>30</v>
      </c>
      <c r="K783" s="741">
        <v>55.474850190666423</v>
      </c>
      <c r="L783" s="741">
        <v>1</v>
      </c>
      <c r="M783" s="736">
        <v>100</v>
      </c>
      <c r="N783" s="719">
        <f t="shared" si="36"/>
        <v>55.474850190666423</v>
      </c>
      <c r="O783" s="737">
        <f t="shared" si="37"/>
        <v>1.8491616730222138</v>
      </c>
      <c r="P783" s="738">
        <v>0</v>
      </c>
      <c r="Q783" s="737">
        <f t="shared" si="38"/>
        <v>1.8491616730222138</v>
      </c>
      <c r="R783" s="714" t="s">
        <v>498</v>
      </c>
      <c r="S783" s="721" t="s">
        <v>1537</v>
      </c>
      <c r="U783" s="714">
        <v>48.9</v>
      </c>
      <c r="V783" s="714">
        <v>10374</v>
      </c>
    </row>
    <row r="784" spans="1:22">
      <c r="A784" s="721" t="s">
        <v>603</v>
      </c>
      <c r="B784" s="714">
        <v>2008</v>
      </c>
      <c r="D784" s="722" t="s">
        <v>602</v>
      </c>
      <c r="E784" s="722" t="s">
        <v>577</v>
      </c>
      <c r="F784" s="714" t="s">
        <v>705</v>
      </c>
      <c r="G784" s="723" t="s">
        <v>1480</v>
      </c>
      <c r="H784" s="714" t="s">
        <v>1481</v>
      </c>
      <c r="I784" s="714" t="s">
        <v>402</v>
      </c>
      <c r="J784" s="724">
        <v>30</v>
      </c>
      <c r="K784" s="741">
        <v>111.94842927183583</v>
      </c>
      <c r="L784" s="741">
        <v>1</v>
      </c>
      <c r="M784" s="736">
        <v>100</v>
      </c>
      <c r="N784" s="719">
        <f t="shared" si="36"/>
        <v>111.94842927183583</v>
      </c>
      <c r="O784" s="737">
        <f t="shared" si="37"/>
        <v>3.7316143090611944</v>
      </c>
      <c r="P784" s="738">
        <v>0</v>
      </c>
      <c r="Q784" s="737">
        <f t="shared" si="38"/>
        <v>3.7316143090611944</v>
      </c>
      <c r="R784" s="714" t="s">
        <v>498</v>
      </c>
      <c r="S784" s="721" t="s">
        <v>1537</v>
      </c>
      <c r="U784" s="714">
        <v>48.9</v>
      </c>
      <c r="V784" s="714">
        <v>10374</v>
      </c>
    </row>
    <row r="785" spans="1:22">
      <c r="A785" s="721" t="s">
        <v>603</v>
      </c>
      <c r="B785" s="714">
        <v>2008</v>
      </c>
      <c r="D785" s="722" t="s">
        <v>603</v>
      </c>
      <c r="E785" s="722" t="s">
        <v>1499</v>
      </c>
      <c r="F785" s="714" t="s">
        <v>705</v>
      </c>
      <c r="G785" s="723" t="s">
        <v>1480</v>
      </c>
      <c r="H785" s="714" t="s">
        <v>1481</v>
      </c>
      <c r="I785" s="714" t="s">
        <v>1484</v>
      </c>
      <c r="J785" s="724">
        <v>60</v>
      </c>
      <c r="K785" s="741">
        <v>70.818957690212457</v>
      </c>
      <c r="L785" s="741">
        <v>1</v>
      </c>
      <c r="M785" s="736">
        <v>100</v>
      </c>
      <c r="N785" s="719">
        <f t="shared" si="36"/>
        <v>70.818957690212457</v>
      </c>
      <c r="O785" s="737">
        <f t="shared" si="37"/>
        <v>1.180315961503541</v>
      </c>
      <c r="P785" s="738">
        <v>0</v>
      </c>
      <c r="Q785" s="737">
        <f t="shared" si="38"/>
        <v>1.180315961503541</v>
      </c>
      <c r="R785" s="714" t="s">
        <v>498</v>
      </c>
      <c r="S785" s="721" t="s">
        <v>1537</v>
      </c>
      <c r="U785" s="714">
        <v>48.9</v>
      </c>
      <c r="V785" s="714">
        <v>10374</v>
      </c>
    </row>
    <row r="786" spans="1:22">
      <c r="A786" s="721" t="s">
        <v>603</v>
      </c>
      <c r="B786" s="714">
        <v>2008</v>
      </c>
      <c r="D786" s="722" t="s">
        <v>602</v>
      </c>
      <c r="E786" s="722" t="s">
        <v>577</v>
      </c>
      <c r="F786" s="714" t="s">
        <v>705</v>
      </c>
      <c r="G786" s="723" t="s">
        <v>1480</v>
      </c>
      <c r="H786" s="714" t="s">
        <v>1481</v>
      </c>
      <c r="I786" s="714" t="s">
        <v>402</v>
      </c>
      <c r="J786" s="724">
        <v>30</v>
      </c>
      <c r="K786" s="741">
        <v>109.25186126747775</v>
      </c>
      <c r="L786" s="741">
        <v>1</v>
      </c>
      <c r="M786" s="736">
        <v>100</v>
      </c>
      <c r="N786" s="719">
        <f t="shared" si="36"/>
        <v>109.25186126747775</v>
      </c>
      <c r="O786" s="737">
        <f t="shared" si="37"/>
        <v>3.6417287089159247</v>
      </c>
      <c r="P786" s="738">
        <v>0</v>
      </c>
      <c r="Q786" s="737">
        <f t="shared" si="38"/>
        <v>3.6417287089159247</v>
      </c>
      <c r="R786" s="714" t="s">
        <v>498</v>
      </c>
      <c r="S786" s="721" t="s">
        <v>1537</v>
      </c>
      <c r="U786" s="714">
        <v>48.9</v>
      </c>
      <c r="V786" s="714">
        <v>10374</v>
      </c>
    </row>
    <row r="787" spans="1:22">
      <c r="A787" s="721" t="s">
        <v>603</v>
      </c>
      <c r="B787" s="714">
        <v>2008</v>
      </c>
      <c r="D787" s="722" t="s">
        <v>603</v>
      </c>
      <c r="E787" s="722" t="s">
        <v>1500</v>
      </c>
      <c r="F787" s="714" t="s">
        <v>705</v>
      </c>
      <c r="G787" s="723" t="s">
        <v>1480</v>
      </c>
      <c r="H787" s="714" t="s">
        <v>1481</v>
      </c>
      <c r="I787" s="714" t="s">
        <v>1484</v>
      </c>
      <c r="J787" s="724">
        <v>10</v>
      </c>
      <c r="K787" s="741">
        <v>11.766842200835299</v>
      </c>
      <c r="L787" s="741">
        <v>1</v>
      </c>
      <c r="M787" s="736">
        <v>100</v>
      </c>
      <c r="N787" s="719">
        <f t="shared" si="36"/>
        <v>11.766842200835299</v>
      </c>
      <c r="O787" s="737">
        <f t="shared" si="37"/>
        <v>1.1766842200835299</v>
      </c>
      <c r="P787" s="738">
        <v>0</v>
      </c>
      <c r="Q787" s="737">
        <f t="shared" si="38"/>
        <v>1.1766842200835299</v>
      </c>
      <c r="R787" s="714" t="s">
        <v>498</v>
      </c>
      <c r="S787" s="721" t="s">
        <v>1537</v>
      </c>
      <c r="U787" s="714">
        <v>48.9</v>
      </c>
      <c r="V787" s="714">
        <v>10374</v>
      </c>
    </row>
    <row r="788" spans="1:22">
      <c r="A788" s="721" t="s">
        <v>603</v>
      </c>
      <c r="B788" s="714">
        <v>2008</v>
      </c>
      <c r="D788" s="722" t="s">
        <v>602</v>
      </c>
      <c r="E788" s="722" t="s">
        <v>577</v>
      </c>
      <c r="F788" s="714" t="s">
        <v>705</v>
      </c>
      <c r="G788" s="723" t="s">
        <v>1480</v>
      </c>
      <c r="H788" s="714" t="s">
        <v>1481</v>
      </c>
      <c r="I788" s="714" t="s">
        <v>402</v>
      </c>
      <c r="J788" s="724">
        <v>30</v>
      </c>
      <c r="K788" s="741">
        <v>108.1351007808244</v>
      </c>
      <c r="L788" s="741">
        <v>1</v>
      </c>
      <c r="M788" s="736">
        <v>100</v>
      </c>
      <c r="N788" s="719">
        <f t="shared" si="36"/>
        <v>108.1351007808244</v>
      </c>
      <c r="O788" s="737">
        <f t="shared" si="37"/>
        <v>3.6045033593608133</v>
      </c>
      <c r="P788" s="738">
        <v>0</v>
      </c>
      <c r="Q788" s="737">
        <f t="shared" si="38"/>
        <v>3.6045033593608133</v>
      </c>
      <c r="R788" s="714" t="s">
        <v>498</v>
      </c>
      <c r="S788" s="721" t="s">
        <v>1537</v>
      </c>
      <c r="U788" s="714">
        <v>48.9</v>
      </c>
      <c r="V788" s="714">
        <v>10374</v>
      </c>
    </row>
    <row r="789" spans="1:22">
      <c r="A789" s="721" t="s">
        <v>603</v>
      </c>
      <c r="B789" s="714">
        <v>2008</v>
      </c>
      <c r="D789" s="722" t="s">
        <v>603</v>
      </c>
      <c r="E789" s="722" t="s">
        <v>1544</v>
      </c>
      <c r="F789" s="714" t="s">
        <v>705</v>
      </c>
      <c r="G789" s="723" t="s">
        <v>1480</v>
      </c>
      <c r="H789" s="714" t="s">
        <v>1481</v>
      </c>
      <c r="I789" s="714" t="s">
        <v>1484</v>
      </c>
      <c r="J789" s="724">
        <v>10</v>
      </c>
      <c r="K789" s="741">
        <v>11.485382240784455</v>
      </c>
      <c r="L789" s="741">
        <v>1</v>
      </c>
      <c r="M789" s="736">
        <v>100</v>
      </c>
      <c r="N789" s="719">
        <f t="shared" si="36"/>
        <v>11.485382240784455</v>
      </c>
      <c r="O789" s="737">
        <f t="shared" si="37"/>
        <v>1.1485382240784454</v>
      </c>
      <c r="P789" s="738">
        <v>0</v>
      </c>
      <c r="Q789" s="737">
        <f t="shared" si="38"/>
        <v>1.1485382240784454</v>
      </c>
      <c r="R789" s="714" t="s">
        <v>498</v>
      </c>
      <c r="S789" s="721" t="s">
        <v>1537</v>
      </c>
      <c r="U789" s="714">
        <v>48.9</v>
      </c>
      <c r="V789" s="714">
        <v>10374</v>
      </c>
    </row>
    <row r="790" spans="1:22">
      <c r="A790" s="721" t="s">
        <v>603</v>
      </c>
      <c r="B790" s="714">
        <v>2008</v>
      </c>
      <c r="D790" s="722" t="s">
        <v>602</v>
      </c>
      <c r="E790" s="722" t="s">
        <v>577</v>
      </c>
      <c r="F790" s="714" t="s">
        <v>705</v>
      </c>
      <c r="G790" s="723" t="s">
        <v>1480</v>
      </c>
      <c r="H790" s="714" t="s">
        <v>1481</v>
      </c>
      <c r="I790" s="714" t="s">
        <v>402</v>
      </c>
      <c r="J790" s="724">
        <v>30</v>
      </c>
      <c r="K790" s="741">
        <v>115.98874160159795</v>
      </c>
      <c r="L790" s="741">
        <v>1</v>
      </c>
      <c r="M790" s="736">
        <v>100</v>
      </c>
      <c r="N790" s="719">
        <f t="shared" si="36"/>
        <v>115.98874160159795</v>
      </c>
      <c r="O790" s="737">
        <f t="shared" si="37"/>
        <v>3.8662913867199311</v>
      </c>
      <c r="P790" s="738">
        <v>0</v>
      </c>
      <c r="Q790" s="737">
        <f t="shared" si="38"/>
        <v>3.8662913867199311</v>
      </c>
      <c r="R790" s="714" t="s">
        <v>498</v>
      </c>
      <c r="S790" s="721" t="s">
        <v>1537</v>
      </c>
      <c r="U790" s="714">
        <v>48.9</v>
      </c>
      <c r="V790" s="714">
        <v>10374</v>
      </c>
    </row>
    <row r="791" spans="1:22">
      <c r="A791" s="721" t="s">
        <v>603</v>
      </c>
      <c r="B791" s="714">
        <v>2008</v>
      </c>
      <c r="D791" s="722" t="s">
        <v>603</v>
      </c>
      <c r="E791" s="722" t="s">
        <v>1500</v>
      </c>
      <c r="F791" s="714" t="s">
        <v>705</v>
      </c>
      <c r="G791" s="723" t="s">
        <v>1480</v>
      </c>
      <c r="H791" s="714" t="s">
        <v>1481</v>
      </c>
      <c r="I791" s="714" t="s">
        <v>1484</v>
      </c>
      <c r="J791" s="724">
        <v>10</v>
      </c>
      <c r="K791" s="741">
        <v>10.177955329580533</v>
      </c>
      <c r="L791" s="741">
        <v>1</v>
      </c>
      <c r="M791" s="736">
        <v>100</v>
      </c>
      <c r="N791" s="719">
        <f t="shared" si="36"/>
        <v>10.177955329580533</v>
      </c>
      <c r="O791" s="737">
        <f t="shared" si="37"/>
        <v>1.0177955329580533</v>
      </c>
      <c r="P791" s="738">
        <v>0</v>
      </c>
      <c r="Q791" s="737">
        <f t="shared" si="38"/>
        <v>1.0177955329580533</v>
      </c>
      <c r="R791" s="714" t="s">
        <v>498</v>
      </c>
      <c r="S791" s="721" t="s">
        <v>1537</v>
      </c>
      <c r="U791" s="714">
        <v>48.9</v>
      </c>
      <c r="V791" s="714">
        <v>10374</v>
      </c>
    </row>
    <row r="792" spans="1:22">
      <c r="A792" s="721" t="s">
        <v>603</v>
      </c>
      <c r="B792" s="714">
        <v>2008</v>
      </c>
      <c r="D792" s="722" t="s">
        <v>602</v>
      </c>
      <c r="E792" s="722" t="s">
        <v>577</v>
      </c>
      <c r="F792" s="714" t="s">
        <v>705</v>
      </c>
      <c r="G792" s="723" t="s">
        <v>1480</v>
      </c>
      <c r="H792" s="714" t="s">
        <v>1481</v>
      </c>
      <c r="I792" s="714" t="s">
        <v>402</v>
      </c>
      <c r="J792" s="724">
        <v>30</v>
      </c>
      <c r="K792" s="741">
        <v>105.45669148356636</v>
      </c>
      <c r="L792" s="741">
        <v>1</v>
      </c>
      <c r="M792" s="736">
        <v>100</v>
      </c>
      <c r="N792" s="719">
        <f t="shared" si="36"/>
        <v>105.45669148356636</v>
      </c>
      <c r="O792" s="737">
        <f t="shared" si="37"/>
        <v>3.5152230494522119</v>
      </c>
      <c r="P792" s="738">
        <v>0</v>
      </c>
      <c r="Q792" s="737">
        <f t="shared" si="38"/>
        <v>3.5152230494522119</v>
      </c>
      <c r="R792" s="714" t="s">
        <v>498</v>
      </c>
      <c r="S792" s="721" t="s">
        <v>1537</v>
      </c>
      <c r="U792" s="714">
        <v>48.9</v>
      </c>
      <c r="V792" s="714">
        <v>10374</v>
      </c>
    </row>
    <row r="793" spans="1:22">
      <c r="A793" s="721" t="s">
        <v>603</v>
      </c>
      <c r="B793" s="714">
        <v>2008</v>
      </c>
      <c r="D793" s="722" t="s">
        <v>603</v>
      </c>
      <c r="E793" s="722" t="s">
        <v>1486</v>
      </c>
      <c r="F793" s="714" t="s">
        <v>705</v>
      </c>
      <c r="G793" s="723" t="s">
        <v>1480</v>
      </c>
      <c r="H793" s="714" t="s">
        <v>1481</v>
      </c>
      <c r="I793" s="714" t="s">
        <v>1484</v>
      </c>
      <c r="J793" s="724">
        <v>30</v>
      </c>
      <c r="K793" s="741">
        <v>53.595424005810784</v>
      </c>
      <c r="L793" s="741">
        <v>1</v>
      </c>
      <c r="M793" s="736">
        <v>100</v>
      </c>
      <c r="N793" s="719">
        <f t="shared" si="36"/>
        <v>53.595424005810784</v>
      </c>
      <c r="O793" s="737">
        <f t="shared" si="37"/>
        <v>1.786514133527026</v>
      </c>
      <c r="P793" s="738">
        <v>0</v>
      </c>
      <c r="Q793" s="737">
        <f t="shared" si="38"/>
        <v>1.786514133527026</v>
      </c>
      <c r="R793" s="714" t="s">
        <v>498</v>
      </c>
      <c r="S793" s="721" t="s">
        <v>1537</v>
      </c>
      <c r="U793" s="714">
        <v>48.9</v>
      </c>
      <c r="V793" s="714">
        <v>10374</v>
      </c>
    </row>
    <row r="794" spans="1:22">
      <c r="A794" s="721" t="s">
        <v>603</v>
      </c>
      <c r="B794" s="714">
        <v>2008</v>
      </c>
      <c r="D794" s="722" t="s">
        <v>602</v>
      </c>
      <c r="E794" s="722" t="s">
        <v>577</v>
      </c>
      <c r="F794" s="714" t="s">
        <v>705</v>
      </c>
      <c r="G794" s="723" t="s">
        <v>1480</v>
      </c>
      <c r="H794" s="714" t="s">
        <v>1481</v>
      </c>
      <c r="I794" s="714" t="s">
        <v>402</v>
      </c>
      <c r="J794" s="724">
        <v>30</v>
      </c>
      <c r="K794" s="741">
        <v>98.274922825494812</v>
      </c>
      <c r="L794" s="741">
        <v>1</v>
      </c>
      <c r="M794" s="736">
        <v>100</v>
      </c>
      <c r="N794" s="719">
        <f t="shared" si="36"/>
        <v>98.274922825494812</v>
      </c>
      <c r="O794" s="737">
        <f t="shared" si="37"/>
        <v>3.2758307608498272</v>
      </c>
      <c r="P794" s="738">
        <v>0</v>
      </c>
      <c r="Q794" s="737">
        <f t="shared" si="38"/>
        <v>3.2758307608498272</v>
      </c>
      <c r="R794" s="714" t="s">
        <v>498</v>
      </c>
      <c r="S794" s="721" t="s">
        <v>1537</v>
      </c>
      <c r="U794" s="714">
        <v>48.9</v>
      </c>
      <c r="V794" s="714">
        <v>10374</v>
      </c>
    </row>
    <row r="795" spans="1:22">
      <c r="A795" s="721" t="s">
        <v>603</v>
      </c>
      <c r="B795" s="714">
        <v>2008</v>
      </c>
      <c r="D795" s="722" t="s">
        <v>603</v>
      </c>
      <c r="E795" s="722" t="s">
        <v>1499</v>
      </c>
      <c r="F795" s="714" t="s">
        <v>705</v>
      </c>
      <c r="G795" s="723" t="s">
        <v>1480</v>
      </c>
      <c r="H795" s="714" t="s">
        <v>1481</v>
      </c>
      <c r="I795" s="714" t="s">
        <v>1484</v>
      </c>
      <c r="J795" s="724">
        <v>10</v>
      </c>
      <c r="K795" s="741">
        <v>7.2634828400217897</v>
      </c>
      <c r="L795" s="741">
        <v>1</v>
      </c>
      <c r="M795" s="736">
        <v>100</v>
      </c>
      <c r="N795" s="719">
        <f t="shared" si="36"/>
        <v>7.2634828400217897</v>
      </c>
      <c r="O795" s="737">
        <f t="shared" si="37"/>
        <v>0.72634828400217899</v>
      </c>
      <c r="P795" s="738">
        <v>0</v>
      </c>
      <c r="Q795" s="737">
        <f t="shared" si="38"/>
        <v>0.72634828400217899</v>
      </c>
      <c r="R795" s="714" t="s">
        <v>498</v>
      </c>
      <c r="S795" s="721" t="s">
        <v>1537</v>
      </c>
      <c r="U795" s="714">
        <v>48.9</v>
      </c>
      <c r="V795" s="714">
        <v>10374</v>
      </c>
    </row>
    <row r="796" spans="1:22">
      <c r="A796" s="721" t="s">
        <v>603</v>
      </c>
      <c r="B796" s="714">
        <v>2008</v>
      </c>
      <c r="D796" s="722" t="s">
        <v>602</v>
      </c>
      <c r="E796" s="722" t="s">
        <v>577</v>
      </c>
      <c r="F796" s="714" t="s">
        <v>705</v>
      </c>
      <c r="G796" s="723" t="s">
        <v>1480</v>
      </c>
      <c r="H796" s="714" t="s">
        <v>1481</v>
      </c>
      <c r="I796" s="714" t="s">
        <v>402</v>
      </c>
      <c r="J796" s="724">
        <v>30</v>
      </c>
      <c r="K796" s="741">
        <v>105.78536408207735</v>
      </c>
      <c r="L796" s="741">
        <v>1</v>
      </c>
      <c r="M796" s="736">
        <v>100</v>
      </c>
      <c r="N796" s="719">
        <f t="shared" si="36"/>
        <v>105.78536408207735</v>
      </c>
      <c r="O796" s="737">
        <f t="shared" si="37"/>
        <v>3.5261788027359118</v>
      </c>
      <c r="P796" s="738">
        <v>0</v>
      </c>
      <c r="Q796" s="737">
        <f t="shared" si="38"/>
        <v>3.5261788027359118</v>
      </c>
      <c r="R796" s="714" t="s">
        <v>498</v>
      </c>
      <c r="S796" s="721" t="s">
        <v>1537</v>
      </c>
      <c r="U796" s="714">
        <v>48.9</v>
      </c>
      <c r="V796" s="714">
        <v>10374</v>
      </c>
    </row>
    <row r="797" spans="1:22">
      <c r="A797" s="721" t="s">
        <v>603</v>
      </c>
      <c r="B797" s="714">
        <v>2008</v>
      </c>
      <c r="D797" s="722" t="s">
        <v>603</v>
      </c>
      <c r="E797" s="722" t="s">
        <v>1486</v>
      </c>
      <c r="F797" s="714" t="s">
        <v>705</v>
      </c>
      <c r="G797" s="723" t="s">
        <v>1480</v>
      </c>
      <c r="H797" s="714" t="s">
        <v>1481</v>
      </c>
      <c r="I797" s="714" t="s">
        <v>1484</v>
      </c>
      <c r="J797" s="724">
        <v>30</v>
      </c>
      <c r="K797" s="741">
        <v>47.995278736153985</v>
      </c>
      <c r="L797" s="741">
        <v>1</v>
      </c>
      <c r="M797" s="736">
        <v>100</v>
      </c>
      <c r="N797" s="719">
        <f t="shared" si="36"/>
        <v>47.995278736153985</v>
      </c>
      <c r="O797" s="737">
        <f t="shared" si="37"/>
        <v>1.5998426245384663</v>
      </c>
      <c r="P797" s="738">
        <v>0</v>
      </c>
      <c r="Q797" s="737">
        <f t="shared" si="38"/>
        <v>1.5998426245384663</v>
      </c>
      <c r="R797" s="714" t="s">
        <v>498</v>
      </c>
      <c r="S797" s="721" t="s">
        <v>1537</v>
      </c>
      <c r="U797" s="714">
        <v>48.9</v>
      </c>
      <c r="V797" s="714">
        <v>10374</v>
      </c>
    </row>
    <row r="798" spans="1:22">
      <c r="A798" s="721" t="s">
        <v>603</v>
      </c>
      <c r="B798" s="714">
        <v>2008</v>
      </c>
      <c r="D798" s="722" t="s">
        <v>602</v>
      </c>
      <c r="E798" s="722" t="s">
        <v>577</v>
      </c>
      <c r="F798" s="714" t="s">
        <v>705</v>
      </c>
      <c r="G798" s="723" t="s">
        <v>1480</v>
      </c>
      <c r="H798" s="714" t="s">
        <v>1481</v>
      </c>
      <c r="I798" s="714" t="s">
        <v>402</v>
      </c>
      <c r="J798" s="724">
        <v>30</v>
      </c>
      <c r="K798" s="741">
        <v>113.94225531142182</v>
      </c>
      <c r="L798" s="741">
        <v>1</v>
      </c>
      <c r="M798" s="736">
        <v>100</v>
      </c>
      <c r="N798" s="719">
        <f t="shared" si="36"/>
        <v>113.94225531142182</v>
      </c>
      <c r="O798" s="737">
        <f t="shared" si="37"/>
        <v>3.7980751770473944</v>
      </c>
      <c r="P798" s="738">
        <v>0</v>
      </c>
      <c r="Q798" s="737">
        <f t="shared" si="38"/>
        <v>3.7980751770473944</v>
      </c>
      <c r="R798" s="714" t="s">
        <v>498</v>
      </c>
      <c r="S798" s="721" t="s">
        <v>1537</v>
      </c>
      <c r="U798" s="714">
        <v>48.9</v>
      </c>
      <c r="V798" s="714">
        <v>10374</v>
      </c>
    </row>
    <row r="799" spans="1:22">
      <c r="A799" s="721" t="s">
        <v>603</v>
      </c>
      <c r="B799" s="714">
        <v>2008</v>
      </c>
      <c r="D799" s="722" t="s">
        <v>603</v>
      </c>
      <c r="E799" s="722" t="s">
        <v>1499</v>
      </c>
      <c r="F799" s="714" t="s">
        <v>705</v>
      </c>
      <c r="G799" s="723" t="s">
        <v>1480</v>
      </c>
      <c r="H799" s="714" t="s">
        <v>1481</v>
      </c>
      <c r="I799" s="714" t="s">
        <v>1484</v>
      </c>
      <c r="J799" s="724">
        <v>60</v>
      </c>
      <c r="K799" s="741">
        <v>71.111312874523321</v>
      </c>
      <c r="L799" s="741">
        <v>1</v>
      </c>
      <c r="M799" s="736">
        <v>100</v>
      </c>
      <c r="N799" s="719">
        <f t="shared" si="36"/>
        <v>71.111312874523321</v>
      </c>
      <c r="O799" s="737">
        <f t="shared" si="37"/>
        <v>1.1851885479087221</v>
      </c>
      <c r="P799" s="738">
        <v>0</v>
      </c>
      <c r="Q799" s="737">
        <f t="shared" si="38"/>
        <v>1.1851885479087221</v>
      </c>
      <c r="R799" s="714" t="s">
        <v>498</v>
      </c>
      <c r="S799" s="721" t="s">
        <v>1537</v>
      </c>
      <c r="U799" s="714">
        <v>48.9</v>
      </c>
      <c r="V799" s="714">
        <v>10374</v>
      </c>
    </row>
    <row r="800" spans="1:22">
      <c r="A800" s="721" t="s">
        <v>603</v>
      </c>
      <c r="B800" s="714">
        <v>2008</v>
      </c>
      <c r="D800" s="722" t="s">
        <v>602</v>
      </c>
      <c r="E800" s="722" t="s">
        <v>577</v>
      </c>
      <c r="F800" s="714" t="s">
        <v>705</v>
      </c>
      <c r="G800" s="723" t="s">
        <v>1480</v>
      </c>
      <c r="H800" s="714" t="s">
        <v>1481</v>
      </c>
      <c r="I800" s="714" t="s">
        <v>402</v>
      </c>
      <c r="J800" s="724">
        <v>30</v>
      </c>
      <c r="K800" s="741">
        <v>113.94225531142182</v>
      </c>
      <c r="L800" s="741">
        <v>1</v>
      </c>
      <c r="M800" s="736">
        <v>100</v>
      </c>
      <c r="N800" s="719">
        <f t="shared" si="36"/>
        <v>113.94225531142182</v>
      </c>
      <c r="O800" s="737">
        <f t="shared" si="37"/>
        <v>3.7980751770473944</v>
      </c>
      <c r="P800" s="738">
        <v>0</v>
      </c>
      <c r="Q800" s="737">
        <f t="shared" si="38"/>
        <v>3.7980751770473944</v>
      </c>
      <c r="R800" s="714" t="s">
        <v>498</v>
      </c>
      <c r="S800" s="721" t="s">
        <v>1537</v>
      </c>
      <c r="U800" s="714">
        <v>48.9</v>
      </c>
      <c r="V800" s="714">
        <v>10374</v>
      </c>
    </row>
    <row r="801" spans="1:22">
      <c r="A801" s="721" t="s">
        <v>603</v>
      </c>
      <c r="B801" s="714">
        <v>2008</v>
      </c>
      <c r="D801" s="722" t="s">
        <v>603</v>
      </c>
      <c r="E801" s="722" t="s">
        <v>1487</v>
      </c>
      <c r="F801" s="714" t="s">
        <v>705</v>
      </c>
      <c r="G801" s="723" t="s">
        <v>1480</v>
      </c>
      <c r="H801" s="714" t="s">
        <v>1481</v>
      </c>
      <c r="I801" s="714" t="s">
        <v>1484</v>
      </c>
      <c r="J801" s="724">
        <v>30</v>
      </c>
      <c r="K801" s="741">
        <v>57.159978209551475</v>
      </c>
      <c r="L801" s="741">
        <v>1</v>
      </c>
      <c r="M801" s="736">
        <v>100</v>
      </c>
      <c r="N801" s="719">
        <f t="shared" si="36"/>
        <v>57.159978209551475</v>
      </c>
      <c r="O801" s="737">
        <f t="shared" si="37"/>
        <v>1.9053326069850491</v>
      </c>
      <c r="P801" s="738">
        <v>0</v>
      </c>
      <c r="Q801" s="737">
        <f t="shared" si="38"/>
        <v>1.9053326069850491</v>
      </c>
      <c r="R801" s="714" t="s">
        <v>498</v>
      </c>
      <c r="S801" s="721" t="s">
        <v>1537</v>
      </c>
      <c r="U801" s="714">
        <v>48.9</v>
      </c>
      <c r="V801" s="714">
        <v>10374</v>
      </c>
    </row>
    <row r="802" spans="1:22">
      <c r="A802" s="721" t="s">
        <v>603</v>
      </c>
      <c r="B802" s="714">
        <v>2008</v>
      </c>
      <c r="D802" s="722" t="s">
        <v>602</v>
      </c>
      <c r="E802" s="722" t="s">
        <v>577</v>
      </c>
      <c r="F802" s="714" t="s">
        <v>705</v>
      </c>
      <c r="G802" s="723" t="s">
        <v>1480</v>
      </c>
      <c r="H802" s="714" t="s">
        <v>1481</v>
      </c>
      <c r="I802" s="714" t="s">
        <v>402</v>
      </c>
      <c r="J802" s="724">
        <v>30</v>
      </c>
      <c r="K802" s="741">
        <v>100.6355547485019</v>
      </c>
      <c r="L802" s="741">
        <v>1</v>
      </c>
      <c r="M802" s="736">
        <v>100</v>
      </c>
      <c r="N802" s="719">
        <f t="shared" si="36"/>
        <v>100.6355547485019</v>
      </c>
      <c r="O802" s="737">
        <f t="shared" si="37"/>
        <v>3.3545184916167301</v>
      </c>
      <c r="P802" s="738">
        <v>0</v>
      </c>
      <c r="Q802" s="737">
        <f t="shared" si="38"/>
        <v>3.3545184916167301</v>
      </c>
      <c r="R802" s="714" t="s">
        <v>498</v>
      </c>
      <c r="S802" s="721" t="s">
        <v>1537</v>
      </c>
      <c r="U802" s="714">
        <v>48.9</v>
      </c>
      <c r="V802" s="714">
        <v>10374</v>
      </c>
    </row>
    <row r="803" spans="1:22">
      <c r="A803" s="721" t="s">
        <v>603</v>
      </c>
      <c r="B803" s="714">
        <v>2008</v>
      </c>
      <c r="D803" s="722" t="s">
        <v>602</v>
      </c>
      <c r="E803" s="722" t="s">
        <v>577</v>
      </c>
      <c r="F803" s="714" t="s">
        <v>705</v>
      </c>
      <c r="G803" s="723" t="s">
        <v>1480</v>
      </c>
      <c r="H803" s="714" t="s">
        <v>1481</v>
      </c>
      <c r="I803" s="714" t="s">
        <v>402</v>
      </c>
      <c r="J803" s="724">
        <v>21</v>
      </c>
      <c r="K803" s="741">
        <v>53.386598874160157</v>
      </c>
      <c r="L803" s="741">
        <v>1</v>
      </c>
      <c r="M803" s="736">
        <v>100</v>
      </c>
      <c r="N803" s="719">
        <f t="shared" si="36"/>
        <v>53.386598874160157</v>
      </c>
      <c r="O803" s="737">
        <f t="shared" si="37"/>
        <v>2.5422189940076265</v>
      </c>
      <c r="P803" s="738">
        <v>0</v>
      </c>
      <c r="Q803" s="737">
        <f t="shared" si="38"/>
        <v>2.5422189940076265</v>
      </c>
      <c r="R803" s="714" t="s">
        <v>498</v>
      </c>
      <c r="S803" s="721" t="s">
        <v>1537</v>
      </c>
      <c r="U803" s="714">
        <v>48.9</v>
      </c>
      <c r="V803" s="714">
        <v>10374</v>
      </c>
    </row>
    <row r="804" spans="1:22">
      <c r="A804" s="721" t="s">
        <v>603</v>
      </c>
      <c r="B804" s="714">
        <v>2008</v>
      </c>
      <c r="D804" s="722" t="s">
        <v>603</v>
      </c>
      <c r="E804" s="722" t="s">
        <v>1499</v>
      </c>
      <c r="F804" s="714" t="s">
        <v>705</v>
      </c>
      <c r="G804" s="723" t="s">
        <v>1480</v>
      </c>
      <c r="H804" s="714" t="s">
        <v>1481</v>
      </c>
      <c r="I804" s="714" t="s">
        <v>1484</v>
      </c>
      <c r="J804" s="724">
        <v>10</v>
      </c>
      <c r="K804" s="741">
        <v>9.9872889050299616</v>
      </c>
      <c r="L804" s="741">
        <v>1</v>
      </c>
      <c r="M804" s="736">
        <v>100</v>
      </c>
      <c r="N804" s="719">
        <f t="shared" si="36"/>
        <v>9.9872889050299616</v>
      </c>
      <c r="O804" s="737">
        <f t="shared" si="37"/>
        <v>0.99872889050299607</v>
      </c>
      <c r="P804" s="738">
        <v>0</v>
      </c>
      <c r="Q804" s="737">
        <f t="shared" si="38"/>
        <v>0.99872889050299607</v>
      </c>
      <c r="R804" s="714" t="s">
        <v>498</v>
      </c>
      <c r="S804" s="721" t="s">
        <v>1537</v>
      </c>
      <c r="U804" s="714">
        <v>48.9</v>
      </c>
      <c r="V804" s="714">
        <v>10374</v>
      </c>
    </row>
    <row r="805" spans="1:22">
      <c r="A805" s="721" t="s">
        <v>603</v>
      </c>
      <c r="B805" s="714">
        <v>2008</v>
      </c>
      <c r="D805" s="722" t="s">
        <v>602</v>
      </c>
      <c r="E805" s="722" t="s">
        <v>577</v>
      </c>
      <c r="F805" s="714" t="s">
        <v>705</v>
      </c>
      <c r="G805" s="723" t="s">
        <v>1480</v>
      </c>
      <c r="H805" s="714" t="s">
        <v>1481</v>
      </c>
      <c r="I805" s="714" t="s">
        <v>402</v>
      </c>
      <c r="J805" s="724">
        <v>30</v>
      </c>
      <c r="K805" s="741">
        <v>97.790085345923359</v>
      </c>
      <c r="L805" s="741">
        <v>1</v>
      </c>
      <c r="M805" s="736">
        <v>100</v>
      </c>
      <c r="N805" s="719">
        <f t="shared" si="36"/>
        <v>97.790085345923359</v>
      </c>
      <c r="O805" s="737">
        <f t="shared" si="37"/>
        <v>3.2596695115307788</v>
      </c>
      <c r="P805" s="738">
        <v>0</v>
      </c>
      <c r="Q805" s="737">
        <f t="shared" si="38"/>
        <v>3.2596695115307788</v>
      </c>
      <c r="R805" s="714" t="s">
        <v>498</v>
      </c>
      <c r="S805" s="721" t="s">
        <v>1537</v>
      </c>
      <c r="U805" s="714">
        <v>48.9</v>
      </c>
      <c r="V805" s="714">
        <v>10374</v>
      </c>
    </row>
    <row r="806" spans="1:22">
      <c r="A806" s="721" t="s">
        <v>603</v>
      </c>
      <c r="B806" s="714">
        <v>2008</v>
      </c>
      <c r="D806" s="722" t="s">
        <v>603</v>
      </c>
      <c r="E806" s="722" t="s">
        <v>1499</v>
      </c>
      <c r="F806" s="714" t="s">
        <v>705</v>
      </c>
      <c r="G806" s="723" t="s">
        <v>1480</v>
      </c>
      <c r="H806" s="714" t="s">
        <v>1481</v>
      </c>
      <c r="I806" s="714" t="s">
        <v>1484</v>
      </c>
      <c r="J806" s="724">
        <v>60</v>
      </c>
      <c r="K806" s="741">
        <v>63.537316143090607</v>
      </c>
      <c r="L806" s="741">
        <v>1</v>
      </c>
      <c r="M806" s="736">
        <v>100</v>
      </c>
      <c r="N806" s="719">
        <f t="shared" si="36"/>
        <v>63.537316143090607</v>
      </c>
      <c r="O806" s="737">
        <f t="shared" si="37"/>
        <v>1.0589552690515101</v>
      </c>
      <c r="P806" s="738">
        <v>0</v>
      </c>
      <c r="Q806" s="737">
        <f t="shared" si="38"/>
        <v>1.0589552690515101</v>
      </c>
      <c r="R806" s="714" t="s">
        <v>498</v>
      </c>
      <c r="S806" s="721" t="s">
        <v>1537</v>
      </c>
      <c r="U806" s="714">
        <v>48.9</v>
      </c>
      <c r="V806" s="714">
        <v>10374</v>
      </c>
    </row>
    <row r="807" spans="1:22">
      <c r="A807" s="721" t="s">
        <v>603</v>
      </c>
      <c r="B807" s="714">
        <v>2008</v>
      </c>
      <c r="D807" s="722" t="s">
        <v>603</v>
      </c>
      <c r="E807" s="722" t="s">
        <v>1499</v>
      </c>
      <c r="F807" s="714" t="s">
        <v>705</v>
      </c>
      <c r="G807" s="723" t="s">
        <v>1480</v>
      </c>
      <c r="H807" s="714" t="s">
        <v>1481</v>
      </c>
      <c r="I807" s="714" t="s">
        <v>1484</v>
      </c>
      <c r="J807" s="724">
        <v>60</v>
      </c>
      <c r="K807" s="741">
        <v>67.886326493553653</v>
      </c>
      <c r="L807" s="741">
        <v>1</v>
      </c>
      <c r="M807" s="736">
        <v>100</v>
      </c>
      <c r="N807" s="719">
        <f t="shared" si="36"/>
        <v>67.886326493553653</v>
      </c>
      <c r="O807" s="737">
        <f t="shared" si="37"/>
        <v>1.131438774892561</v>
      </c>
      <c r="P807" s="738">
        <v>0</v>
      </c>
      <c r="Q807" s="737">
        <f t="shared" si="38"/>
        <v>1.131438774892561</v>
      </c>
      <c r="R807" s="714" t="s">
        <v>498</v>
      </c>
      <c r="S807" s="721" t="s">
        <v>1537</v>
      </c>
      <c r="U807" s="714">
        <v>48.9</v>
      </c>
      <c r="V807" s="714">
        <v>10374</v>
      </c>
    </row>
    <row r="808" spans="1:22">
      <c r="A808" s="721" t="s">
        <v>603</v>
      </c>
      <c r="B808" s="714">
        <v>2008</v>
      </c>
      <c r="D808" s="722" t="s">
        <v>602</v>
      </c>
      <c r="E808" s="722" t="s">
        <v>577</v>
      </c>
      <c r="F808" s="714" t="s">
        <v>705</v>
      </c>
      <c r="G808" s="723" t="s">
        <v>1480</v>
      </c>
      <c r="H808" s="714" t="s">
        <v>1481</v>
      </c>
      <c r="I808" s="714" t="s">
        <v>402</v>
      </c>
      <c r="J808" s="724">
        <v>7</v>
      </c>
      <c r="K808" s="741">
        <v>23.660795351370979</v>
      </c>
      <c r="L808" s="741">
        <v>1</v>
      </c>
      <c r="M808" s="736">
        <v>100</v>
      </c>
      <c r="N808" s="719">
        <f t="shared" si="36"/>
        <v>23.660795351370979</v>
      </c>
      <c r="O808" s="737">
        <f t="shared" si="37"/>
        <v>3.3801136216244254</v>
      </c>
      <c r="P808" s="738">
        <v>0</v>
      </c>
      <c r="Q808" s="737">
        <f t="shared" si="38"/>
        <v>3.3801136216244254</v>
      </c>
      <c r="R808" s="714" t="s">
        <v>498</v>
      </c>
      <c r="S808" s="721" t="s">
        <v>1537</v>
      </c>
      <c r="U808" s="714">
        <v>48.9</v>
      </c>
      <c r="V808" s="714">
        <v>10374</v>
      </c>
    </row>
    <row r="809" spans="1:22">
      <c r="A809" s="721" t="s">
        <v>603</v>
      </c>
      <c r="B809" s="714">
        <v>2008</v>
      </c>
      <c r="D809" s="722" t="s">
        <v>603</v>
      </c>
      <c r="E809" s="722" t="s">
        <v>1500</v>
      </c>
      <c r="F809" s="714" t="s">
        <v>705</v>
      </c>
      <c r="G809" s="723" t="s">
        <v>1480</v>
      </c>
      <c r="H809" s="714" t="s">
        <v>1481</v>
      </c>
      <c r="I809" s="714" t="s">
        <v>1484</v>
      </c>
      <c r="J809" s="724">
        <v>10</v>
      </c>
      <c r="K809" s="741">
        <v>10.958779734882876</v>
      </c>
      <c r="L809" s="741">
        <v>1</v>
      </c>
      <c r="M809" s="736">
        <v>100</v>
      </c>
      <c r="N809" s="719">
        <f t="shared" si="36"/>
        <v>10.958779734882876</v>
      </c>
      <c r="O809" s="737">
        <f t="shared" si="37"/>
        <v>1.0958779734882875</v>
      </c>
      <c r="P809" s="738">
        <v>0</v>
      </c>
      <c r="Q809" s="737">
        <f t="shared" si="38"/>
        <v>1.0958779734882875</v>
      </c>
      <c r="R809" s="714" t="s">
        <v>498</v>
      </c>
      <c r="S809" s="721" t="s">
        <v>1537</v>
      </c>
      <c r="U809" s="714">
        <v>48.9</v>
      </c>
      <c r="V809" s="714">
        <v>10374</v>
      </c>
    </row>
    <row r="810" spans="1:22">
      <c r="A810" s="721" t="s">
        <v>603</v>
      </c>
      <c r="B810" s="714">
        <v>2008</v>
      </c>
      <c r="D810" s="722" t="s">
        <v>1545</v>
      </c>
      <c r="E810" s="722" t="s">
        <v>732</v>
      </c>
      <c r="F810" s="714" t="s">
        <v>705</v>
      </c>
      <c r="G810" s="723" t="s">
        <v>1480</v>
      </c>
      <c r="H810" s="714" t="s">
        <v>1481</v>
      </c>
      <c r="I810" s="714" t="s">
        <v>402</v>
      </c>
      <c r="J810" s="724">
        <v>1</v>
      </c>
      <c r="K810" s="741">
        <v>1.6342836390049027</v>
      </c>
      <c r="L810" s="741">
        <v>1</v>
      </c>
      <c r="M810" s="736">
        <v>100</v>
      </c>
      <c r="N810" s="719">
        <f t="shared" si="36"/>
        <v>1.6342836390049027</v>
      </c>
      <c r="O810" s="737">
        <f t="shared" si="37"/>
        <v>1.6342836390049027</v>
      </c>
      <c r="P810" s="738">
        <v>0</v>
      </c>
      <c r="Q810" s="737">
        <f t="shared" si="38"/>
        <v>1.6342836390049027</v>
      </c>
      <c r="R810" s="714" t="s">
        <v>498</v>
      </c>
      <c r="S810" s="721" t="s">
        <v>1537</v>
      </c>
      <c r="U810" s="714">
        <v>48.9</v>
      </c>
      <c r="V810" s="714">
        <v>10374</v>
      </c>
    </row>
    <row r="811" spans="1:22">
      <c r="A811" s="721" t="s">
        <v>603</v>
      </c>
      <c r="B811" s="714">
        <v>2008</v>
      </c>
      <c r="D811" s="722" t="s">
        <v>602</v>
      </c>
      <c r="E811" s="722" t="s">
        <v>577</v>
      </c>
      <c r="F811" s="714" t="s">
        <v>705</v>
      </c>
      <c r="G811" s="723" t="s">
        <v>1480</v>
      </c>
      <c r="H811" s="714" t="s">
        <v>1481</v>
      </c>
      <c r="I811" s="714" t="s">
        <v>402</v>
      </c>
      <c r="J811" s="724">
        <v>30</v>
      </c>
      <c r="K811" s="741">
        <v>101.96658797893589</v>
      </c>
      <c r="L811" s="741">
        <v>1</v>
      </c>
      <c r="M811" s="736">
        <v>100</v>
      </c>
      <c r="N811" s="719">
        <f t="shared" si="36"/>
        <v>101.96658797893589</v>
      </c>
      <c r="O811" s="737">
        <f t="shared" si="37"/>
        <v>3.39888626596453</v>
      </c>
      <c r="P811" s="738">
        <v>0</v>
      </c>
      <c r="Q811" s="737">
        <f t="shared" si="38"/>
        <v>3.39888626596453</v>
      </c>
      <c r="R811" s="714" t="s">
        <v>498</v>
      </c>
      <c r="S811" s="721" t="s">
        <v>1537</v>
      </c>
      <c r="U811" s="714">
        <v>48.9</v>
      </c>
      <c r="V811" s="714">
        <v>10374</v>
      </c>
    </row>
    <row r="812" spans="1:22">
      <c r="A812" s="721" t="s">
        <v>603</v>
      </c>
      <c r="B812" s="714">
        <v>2008</v>
      </c>
      <c r="D812" s="722" t="s">
        <v>603</v>
      </c>
      <c r="E812" s="722" t="s">
        <v>1487</v>
      </c>
      <c r="F812" s="714" t="s">
        <v>705</v>
      </c>
      <c r="G812" s="723" t="s">
        <v>1480</v>
      </c>
      <c r="H812" s="714" t="s">
        <v>1481</v>
      </c>
      <c r="I812" s="714" t="s">
        <v>1484</v>
      </c>
      <c r="J812" s="724">
        <v>30</v>
      </c>
      <c r="K812" s="741">
        <v>47.167241692391499</v>
      </c>
      <c r="L812" s="741">
        <v>1</v>
      </c>
      <c r="M812" s="736">
        <v>100</v>
      </c>
      <c r="N812" s="719">
        <f t="shared" si="36"/>
        <v>47.167241692391499</v>
      </c>
      <c r="O812" s="737">
        <f t="shared" si="37"/>
        <v>1.5722413897463834</v>
      </c>
      <c r="P812" s="738">
        <v>0</v>
      </c>
      <c r="Q812" s="737">
        <f t="shared" si="38"/>
        <v>1.5722413897463834</v>
      </c>
      <c r="R812" s="714" t="s">
        <v>498</v>
      </c>
      <c r="S812" s="721" t="s">
        <v>1537</v>
      </c>
      <c r="U812" s="714">
        <v>48.9</v>
      </c>
      <c r="V812" s="714">
        <v>10374</v>
      </c>
    </row>
    <row r="813" spans="1:22">
      <c r="A813" s="721" t="s">
        <v>603</v>
      </c>
      <c r="B813" s="714">
        <v>2008</v>
      </c>
      <c r="D813" s="722" t="s">
        <v>602</v>
      </c>
      <c r="E813" s="722" t="s">
        <v>577</v>
      </c>
      <c r="F813" s="714" t="s">
        <v>705</v>
      </c>
      <c r="G813" s="723" t="s">
        <v>1480</v>
      </c>
      <c r="H813" s="714" t="s">
        <v>1481</v>
      </c>
      <c r="I813" s="714" t="s">
        <v>402</v>
      </c>
      <c r="J813" s="724">
        <v>30</v>
      </c>
      <c r="K813" s="741">
        <v>113.93136008716178</v>
      </c>
      <c r="L813" s="741">
        <v>1</v>
      </c>
      <c r="M813" s="736">
        <v>100</v>
      </c>
      <c r="N813" s="719">
        <f t="shared" si="36"/>
        <v>113.93136008716178</v>
      </c>
      <c r="O813" s="737">
        <f t="shared" si="37"/>
        <v>3.797712002905393</v>
      </c>
      <c r="P813" s="738">
        <v>0</v>
      </c>
      <c r="Q813" s="737">
        <f t="shared" si="38"/>
        <v>3.797712002905393</v>
      </c>
      <c r="R813" s="714" t="s">
        <v>498</v>
      </c>
      <c r="S813" s="721" t="s">
        <v>1537</v>
      </c>
      <c r="U813" s="714">
        <v>48.9</v>
      </c>
      <c r="V813" s="714">
        <v>10374</v>
      </c>
    </row>
    <row r="814" spans="1:22">
      <c r="A814" s="721" t="s">
        <v>603</v>
      </c>
      <c r="B814" s="714">
        <v>2008</v>
      </c>
      <c r="D814" s="722" t="s">
        <v>603</v>
      </c>
      <c r="E814" s="722" t="s">
        <v>1539</v>
      </c>
      <c r="F814" s="714" t="s">
        <v>705</v>
      </c>
      <c r="G814" s="723" t="s">
        <v>1480</v>
      </c>
      <c r="H814" s="714" t="s">
        <v>1481</v>
      </c>
      <c r="I814" s="714" t="s">
        <v>1484</v>
      </c>
      <c r="J814" s="724">
        <v>10</v>
      </c>
      <c r="K814" s="741">
        <v>17.259851098601779</v>
      </c>
      <c r="L814" s="741">
        <v>1</v>
      </c>
      <c r="M814" s="736">
        <v>100</v>
      </c>
      <c r="N814" s="719">
        <f t="shared" si="36"/>
        <v>17.259851098601779</v>
      </c>
      <c r="O814" s="737">
        <f t="shared" si="37"/>
        <v>1.7259851098601779</v>
      </c>
      <c r="P814" s="738">
        <v>0</v>
      </c>
      <c r="Q814" s="737">
        <f t="shared" si="38"/>
        <v>1.7259851098601779</v>
      </c>
      <c r="R814" s="714" t="s">
        <v>498</v>
      </c>
      <c r="S814" s="721" t="s">
        <v>1537</v>
      </c>
      <c r="U814" s="714">
        <v>48.9</v>
      </c>
      <c r="V814" s="714">
        <v>10374</v>
      </c>
    </row>
    <row r="815" spans="1:22">
      <c r="A815" s="721" t="s">
        <v>603</v>
      </c>
      <c r="B815" s="714">
        <v>2008</v>
      </c>
      <c r="D815" s="722" t="s">
        <v>602</v>
      </c>
      <c r="E815" s="722" t="s">
        <v>577</v>
      </c>
      <c r="F815" s="714" t="s">
        <v>705</v>
      </c>
      <c r="G815" s="723" t="s">
        <v>1480</v>
      </c>
      <c r="H815" s="714" t="s">
        <v>1481</v>
      </c>
      <c r="I815" s="714" t="s">
        <v>402</v>
      </c>
      <c r="J815" s="724">
        <v>30</v>
      </c>
      <c r="K815" s="741">
        <v>113.94225531142182</v>
      </c>
      <c r="L815" s="741">
        <v>1</v>
      </c>
      <c r="M815" s="736">
        <v>100</v>
      </c>
      <c r="N815" s="719">
        <f t="shared" si="36"/>
        <v>113.94225531142182</v>
      </c>
      <c r="O815" s="737">
        <f t="shared" si="37"/>
        <v>3.7980751770473944</v>
      </c>
      <c r="P815" s="738">
        <v>0</v>
      </c>
      <c r="Q815" s="737">
        <f t="shared" si="38"/>
        <v>3.7980751770473944</v>
      </c>
      <c r="R815" s="714" t="s">
        <v>498</v>
      </c>
      <c r="S815" s="721" t="s">
        <v>1537</v>
      </c>
      <c r="U815" s="714">
        <v>48.9</v>
      </c>
      <c r="V815" s="714">
        <v>10374</v>
      </c>
    </row>
    <row r="816" spans="1:22">
      <c r="A816" s="721" t="s">
        <v>603</v>
      </c>
      <c r="B816" s="714">
        <v>2008</v>
      </c>
      <c r="D816" s="722" t="s">
        <v>602</v>
      </c>
      <c r="E816" s="722" t="s">
        <v>577</v>
      </c>
      <c r="F816" s="714" t="s">
        <v>705</v>
      </c>
      <c r="G816" s="723" t="s">
        <v>1480</v>
      </c>
      <c r="H816" s="714" t="s">
        <v>1481</v>
      </c>
      <c r="I816" s="714" t="s">
        <v>402</v>
      </c>
      <c r="J816" s="724">
        <v>30</v>
      </c>
      <c r="K816" s="741">
        <v>113.94225531142182</v>
      </c>
      <c r="L816" s="741">
        <v>1</v>
      </c>
      <c r="M816" s="736">
        <v>100</v>
      </c>
      <c r="N816" s="719">
        <f t="shared" si="36"/>
        <v>113.94225531142182</v>
      </c>
      <c r="O816" s="737">
        <f t="shared" si="37"/>
        <v>3.7980751770473944</v>
      </c>
      <c r="P816" s="738">
        <v>0</v>
      </c>
      <c r="Q816" s="737">
        <f t="shared" si="38"/>
        <v>3.7980751770473944</v>
      </c>
      <c r="R816" s="714" t="s">
        <v>498</v>
      </c>
      <c r="S816" s="721" t="s">
        <v>1537</v>
      </c>
      <c r="U816" s="714">
        <v>48.9</v>
      </c>
      <c r="V816" s="714">
        <v>10374</v>
      </c>
    </row>
    <row r="817" spans="1:22">
      <c r="A817" s="721" t="s">
        <v>603</v>
      </c>
      <c r="B817" s="714">
        <v>2008</v>
      </c>
      <c r="D817" s="722" t="s">
        <v>603</v>
      </c>
      <c r="E817" s="722" t="s">
        <v>1539</v>
      </c>
      <c r="F817" s="714" t="s">
        <v>705</v>
      </c>
      <c r="G817" s="723" t="s">
        <v>1480</v>
      </c>
      <c r="H817" s="714" t="s">
        <v>1481</v>
      </c>
      <c r="I817" s="714" t="s">
        <v>1484</v>
      </c>
      <c r="J817" s="724">
        <v>20</v>
      </c>
      <c r="K817" s="741">
        <v>30.110768113310328</v>
      </c>
      <c r="L817" s="741">
        <v>1</v>
      </c>
      <c r="M817" s="736">
        <v>100</v>
      </c>
      <c r="N817" s="719">
        <f t="shared" si="36"/>
        <v>30.110768113310328</v>
      </c>
      <c r="O817" s="737">
        <f t="shared" si="37"/>
        <v>1.5055384056655163</v>
      </c>
      <c r="P817" s="738">
        <v>0</v>
      </c>
      <c r="Q817" s="737">
        <f t="shared" si="38"/>
        <v>1.5055384056655163</v>
      </c>
      <c r="R817" s="714" t="s">
        <v>498</v>
      </c>
      <c r="S817" s="721" t="s">
        <v>1537</v>
      </c>
      <c r="U817" s="714">
        <v>48.9</v>
      </c>
      <c r="V817" s="714">
        <v>10374</v>
      </c>
    </row>
    <row r="818" spans="1:22">
      <c r="A818" s="721" t="s">
        <v>603</v>
      </c>
      <c r="B818" s="714">
        <v>2008</v>
      </c>
      <c r="D818" s="722" t="s">
        <v>602</v>
      </c>
      <c r="E818" s="722" t="s">
        <v>577</v>
      </c>
      <c r="F818" s="714" t="s">
        <v>705</v>
      </c>
      <c r="G818" s="723" t="s">
        <v>1480</v>
      </c>
      <c r="H818" s="714" t="s">
        <v>1481</v>
      </c>
      <c r="I818" s="714" t="s">
        <v>402</v>
      </c>
      <c r="J818" s="724">
        <v>30</v>
      </c>
      <c r="K818" s="741">
        <v>100.99328127837298</v>
      </c>
      <c r="L818" s="741">
        <v>1</v>
      </c>
      <c r="M818" s="736">
        <v>100</v>
      </c>
      <c r="N818" s="719">
        <f t="shared" si="36"/>
        <v>100.99328127837298</v>
      </c>
      <c r="O818" s="737">
        <f t="shared" si="37"/>
        <v>3.3664427092790996</v>
      </c>
      <c r="P818" s="738">
        <v>0</v>
      </c>
      <c r="Q818" s="737">
        <f t="shared" si="38"/>
        <v>3.3664427092790996</v>
      </c>
      <c r="R818" s="714" t="s">
        <v>498</v>
      </c>
      <c r="S818" s="721" t="s">
        <v>1537</v>
      </c>
      <c r="U818" s="714">
        <v>48.9</v>
      </c>
      <c r="V818" s="714">
        <v>10374</v>
      </c>
    </row>
    <row r="819" spans="1:22">
      <c r="A819" s="721" t="s">
        <v>603</v>
      </c>
      <c r="B819" s="714">
        <v>2008</v>
      </c>
      <c r="D819" s="722" t="s">
        <v>603</v>
      </c>
      <c r="E819" s="722" t="s">
        <v>1499</v>
      </c>
      <c r="F819" s="714" t="s">
        <v>705</v>
      </c>
      <c r="G819" s="723" t="s">
        <v>1480</v>
      </c>
      <c r="H819" s="714" t="s">
        <v>1481</v>
      </c>
      <c r="I819" s="714" t="s">
        <v>1484</v>
      </c>
      <c r="J819" s="724">
        <v>60</v>
      </c>
      <c r="K819" s="741">
        <v>59.582349736698745</v>
      </c>
      <c r="L819" s="741">
        <v>1</v>
      </c>
      <c r="M819" s="736">
        <v>100</v>
      </c>
      <c r="N819" s="719">
        <f t="shared" si="36"/>
        <v>59.582349736698745</v>
      </c>
      <c r="O819" s="737">
        <f t="shared" si="37"/>
        <v>0.99303916227831235</v>
      </c>
      <c r="P819" s="738">
        <v>0</v>
      </c>
      <c r="Q819" s="737">
        <f t="shared" si="38"/>
        <v>0.99303916227831235</v>
      </c>
      <c r="R819" s="714" t="s">
        <v>498</v>
      </c>
      <c r="S819" s="721" t="s">
        <v>1537</v>
      </c>
      <c r="U819" s="714">
        <v>48.9</v>
      </c>
      <c r="V819" s="714">
        <v>10374</v>
      </c>
    </row>
    <row r="820" spans="1:22">
      <c r="A820" s="714" t="s">
        <v>603</v>
      </c>
      <c r="B820" s="714">
        <v>2008</v>
      </c>
      <c r="C820" s="714" t="s">
        <v>1743</v>
      </c>
      <c r="D820" s="715" t="s">
        <v>602</v>
      </c>
      <c r="E820" s="715" t="s">
        <v>577</v>
      </c>
      <c r="F820" s="714" t="s">
        <v>705</v>
      </c>
      <c r="G820" s="716" t="s">
        <v>1672</v>
      </c>
      <c r="H820" s="716" t="s">
        <v>1481</v>
      </c>
      <c r="I820" s="716" t="s">
        <v>402</v>
      </c>
      <c r="J820" s="717">
        <v>1</v>
      </c>
      <c r="K820" s="736">
        <v>3.45</v>
      </c>
      <c r="L820" s="736">
        <v>1</v>
      </c>
      <c r="M820" s="736">
        <v>100</v>
      </c>
      <c r="N820" s="719">
        <f t="shared" si="36"/>
        <v>3.45</v>
      </c>
      <c r="O820" s="737">
        <f t="shared" si="37"/>
        <v>3.45</v>
      </c>
      <c r="P820" s="738">
        <v>0</v>
      </c>
      <c r="Q820" s="737">
        <f t="shared" si="38"/>
        <v>3.45</v>
      </c>
      <c r="R820" s="714" t="s">
        <v>498</v>
      </c>
      <c r="U820" s="714">
        <v>48.9</v>
      </c>
      <c r="V820" s="714">
        <v>10374</v>
      </c>
    </row>
    <row r="821" spans="1:22">
      <c r="A821" s="714" t="s">
        <v>603</v>
      </c>
      <c r="B821" s="714">
        <v>2008</v>
      </c>
      <c r="C821" s="714" t="s">
        <v>1743</v>
      </c>
      <c r="E821" s="715" t="s">
        <v>577</v>
      </c>
      <c r="F821" s="714" t="s">
        <v>705</v>
      </c>
      <c r="G821" s="716" t="s">
        <v>1672</v>
      </c>
      <c r="H821" s="716" t="s">
        <v>1481</v>
      </c>
      <c r="I821" s="716" t="s">
        <v>1484</v>
      </c>
      <c r="J821" s="717">
        <v>1</v>
      </c>
      <c r="K821" s="736">
        <v>1.1599999999999999</v>
      </c>
      <c r="L821" s="736">
        <v>1</v>
      </c>
      <c r="M821" s="736">
        <v>100</v>
      </c>
      <c r="N821" s="719">
        <f t="shared" si="36"/>
        <v>1.1599999999999999</v>
      </c>
      <c r="O821" s="737">
        <f t="shared" si="37"/>
        <v>1.1599999999999999</v>
      </c>
      <c r="P821" s="738">
        <v>0</v>
      </c>
      <c r="Q821" s="737">
        <f t="shared" si="38"/>
        <v>1.1599999999999999</v>
      </c>
      <c r="R821" s="714" t="s">
        <v>498</v>
      </c>
      <c r="U821" s="714">
        <v>48.9</v>
      </c>
      <c r="V821" s="714">
        <v>10374</v>
      </c>
    </row>
    <row r="822" spans="1:22">
      <c r="A822" s="721" t="s">
        <v>649</v>
      </c>
      <c r="B822" s="714">
        <v>2008</v>
      </c>
      <c r="D822" s="722" t="s">
        <v>648</v>
      </c>
      <c r="E822" s="722" t="s">
        <v>333</v>
      </c>
      <c r="F822" s="714" t="s">
        <v>705</v>
      </c>
      <c r="G822" s="723" t="s">
        <v>1480</v>
      </c>
      <c r="H822" s="714" t="s">
        <v>1546</v>
      </c>
      <c r="I822" s="714" t="s">
        <v>402</v>
      </c>
      <c r="J822" s="724">
        <v>25</v>
      </c>
      <c r="K822" s="741">
        <v>14.499727619393498</v>
      </c>
      <c r="L822" s="741">
        <v>1</v>
      </c>
      <c r="M822" s="736">
        <v>100</v>
      </c>
      <c r="N822" s="719">
        <f t="shared" si="36"/>
        <v>14.499727619393498</v>
      </c>
      <c r="O822" s="737">
        <f t="shared" si="37"/>
        <v>0.57998910477573995</v>
      </c>
      <c r="P822" s="738">
        <v>0</v>
      </c>
      <c r="Q822" s="737">
        <f t="shared" si="38"/>
        <v>0.57998910477573995</v>
      </c>
      <c r="R822" s="714" t="s">
        <v>498</v>
      </c>
      <c r="S822" s="721" t="s">
        <v>1547</v>
      </c>
      <c r="U822" s="714">
        <v>48.9</v>
      </c>
      <c r="V822" s="714">
        <v>10374</v>
      </c>
    </row>
    <row r="823" spans="1:22">
      <c r="A823" s="721" t="s">
        <v>649</v>
      </c>
      <c r="B823" s="714">
        <v>2008</v>
      </c>
      <c r="D823" s="722" t="s">
        <v>649</v>
      </c>
      <c r="E823" s="722" t="s">
        <v>1486</v>
      </c>
      <c r="F823" s="714" t="s">
        <v>705</v>
      </c>
      <c r="G823" s="723" t="s">
        <v>1480</v>
      </c>
      <c r="H823" s="714" t="s">
        <v>1546</v>
      </c>
      <c r="I823" s="714" t="s">
        <v>1484</v>
      </c>
      <c r="J823" s="724">
        <v>100</v>
      </c>
      <c r="K823" s="741">
        <v>23.606319230070817</v>
      </c>
      <c r="L823" s="741">
        <v>1</v>
      </c>
      <c r="M823" s="736">
        <v>100</v>
      </c>
      <c r="N823" s="719">
        <f t="shared" si="36"/>
        <v>23.606319230070817</v>
      </c>
      <c r="O823" s="737">
        <f t="shared" si="37"/>
        <v>0.23606319230070816</v>
      </c>
      <c r="P823" s="738">
        <v>0</v>
      </c>
      <c r="Q823" s="737">
        <f t="shared" si="38"/>
        <v>0.23606319230070816</v>
      </c>
      <c r="R823" s="714" t="s">
        <v>498</v>
      </c>
      <c r="S823" s="721" t="s">
        <v>1547</v>
      </c>
      <c r="U823" s="714">
        <v>48.9</v>
      </c>
      <c r="V823" s="714">
        <v>10374</v>
      </c>
    </row>
    <row r="824" spans="1:22">
      <c r="A824" s="721" t="s">
        <v>649</v>
      </c>
      <c r="B824" s="714">
        <v>2008</v>
      </c>
      <c r="D824" s="722" t="s">
        <v>648</v>
      </c>
      <c r="E824" s="722" t="s">
        <v>333</v>
      </c>
      <c r="F824" s="714" t="s">
        <v>705</v>
      </c>
      <c r="G824" s="723" t="s">
        <v>1480</v>
      </c>
      <c r="H824" s="714" t="s">
        <v>1546</v>
      </c>
      <c r="I824" s="714" t="s">
        <v>402</v>
      </c>
      <c r="J824" s="724">
        <v>25</v>
      </c>
      <c r="K824" s="741">
        <v>17.931723261303794</v>
      </c>
      <c r="L824" s="741">
        <v>1</v>
      </c>
      <c r="M824" s="736">
        <v>100</v>
      </c>
      <c r="N824" s="719">
        <f t="shared" si="36"/>
        <v>17.931723261303794</v>
      </c>
      <c r="O824" s="737">
        <f t="shared" si="37"/>
        <v>0.71726893045215179</v>
      </c>
      <c r="P824" s="738">
        <v>0</v>
      </c>
      <c r="Q824" s="737">
        <f t="shared" si="38"/>
        <v>0.71726893045215179</v>
      </c>
      <c r="R824" s="714" t="s">
        <v>498</v>
      </c>
      <c r="S824" s="721" t="s">
        <v>1547</v>
      </c>
      <c r="U824" s="714">
        <v>48.9</v>
      </c>
      <c r="V824" s="714">
        <v>10374</v>
      </c>
    </row>
    <row r="825" spans="1:22">
      <c r="A825" s="721" t="s">
        <v>649</v>
      </c>
      <c r="B825" s="714">
        <v>2008</v>
      </c>
      <c r="D825" s="722" t="s">
        <v>649</v>
      </c>
      <c r="E825" s="722" t="s">
        <v>1486</v>
      </c>
      <c r="F825" s="714" t="s">
        <v>705</v>
      </c>
      <c r="G825" s="723" t="s">
        <v>1480</v>
      </c>
      <c r="H825" s="714" t="s">
        <v>1546</v>
      </c>
      <c r="I825" s="714" t="s">
        <v>1484</v>
      </c>
      <c r="J825" s="724">
        <v>100</v>
      </c>
      <c r="K825" s="741">
        <v>25.422189940076265</v>
      </c>
      <c r="L825" s="741">
        <v>1</v>
      </c>
      <c r="M825" s="736">
        <v>100</v>
      </c>
      <c r="N825" s="719">
        <f t="shared" si="36"/>
        <v>25.422189940076265</v>
      </c>
      <c r="O825" s="737">
        <f t="shared" si="37"/>
        <v>0.25422189940076267</v>
      </c>
      <c r="P825" s="738">
        <v>0</v>
      </c>
      <c r="Q825" s="737">
        <f t="shared" si="38"/>
        <v>0.25422189940076267</v>
      </c>
      <c r="R825" s="714" t="s">
        <v>498</v>
      </c>
      <c r="S825" s="721" t="s">
        <v>1547</v>
      </c>
      <c r="U825" s="714">
        <v>48.9</v>
      </c>
      <c r="V825" s="714">
        <v>10374</v>
      </c>
    </row>
    <row r="826" spans="1:22">
      <c r="A826" s="721" t="s">
        <v>649</v>
      </c>
      <c r="B826" s="714">
        <v>2008</v>
      </c>
      <c r="D826" s="722" t="s">
        <v>648</v>
      </c>
      <c r="E826" s="722" t="s">
        <v>333</v>
      </c>
      <c r="F826" s="714" t="s">
        <v>705</v>
      </c>
      <c r="G826" s="723" t="s">
        <v>1480</v>
      </c>
      <c r="H826" s="714" t="s">
        <v>1546</v>
      </c>
      <c r="I826" s="714" t="s">
        <v>402</v>
      </c>
      <c r="J826" s="724">
        <v>25</v>
      </c>
      <c r="K826" s="741">
        <v>15.788995823497366</v>
      </c>
      <c r="L826" s="741">
        <v>1</v>
      </c>
      <c r="M826" s="736">
        <v>100</v>
      </c>
      <c r="N826" s="719">
        <f t="shared" si="36"/>
        <v>15.788995823497366</v>
      </c>
      <c r="O826" s="737">
        <f t="shared" si="37"/>
        <v>0.63155983293989459</v>
      </c>
      <c r="P826" s="738">
        <v>0</v>
      </c>
      <c r="Q826" s="737">
        <f t="shared" si="38"/>
        <v>0.63155983293989459</v>
      </c>
      <c r="R826" s="714" t="s">
        <v>498</v>
      </c>
      <c r="S826" s="721" t="s">
        <v>1547</v>
      </c>
      <c r="U826" s="714">
        <v>48.9</v>
      </c>
      <c r="V826" s="714">
        <v>10374</v>
      </c>
    </row>
    <row r="827" spans="1:22">
      <c r="A827" s="721" t="s">
        <v>649</v>
      </c>
      <c r="B827" s="714">
        <v>2008</v>
      </c>
      <c r="D827" s="722" t="s">
        <v>649</v>
      </c>
      <c r="E827" s="722" t="s">
        <v>1486</v>
      </c>
      <c r="F827" s="714" t="s">
        <v>705</v>
      </c>
      <c r="G827" s="723" t="s">
        <v>1480</v>
      </c>
      <c r="H827" s="714" t="s">
        <v>1546</v>
      </c>
      <c r="I827" s="714" t="s">
        <v>1484</v>
      </c>
      <c r="J827" s="724">
        <v>100</v>
      </c>
      <c r="K827" s="741">
        <v>28.418376611585252</v>
      </c>
      <c r="L827" s="741">
        <v>1</v>
      </c>
      <c r="M827" s="736">
        <v>100</v>
      </c>
      <c r="N827" s="719">
        <f t="shared" si="36"/>
        <v>28.418376611585252</v>
      </c>
      <c r="O827" s="737">
        <f t="shared" si="37"/>
        <v>0.2841837661158525</v>
      </c>
      <c r="P827" s="738">
        <v>0</v>
      </c>
      <c r="Q827" s="737">
        <f t="shared" si="38"/>
        <v>0.2841837661158525</v>
      </c>
      <c r="R827" s="714" t="s">
        <v>498</v>
      </c>
      <c r="S827" s="721" t="s">
        <v>1547</v>
      </c>
      <c r="U827" s="714">
        <v>48.9</v>
      </c>
      <c r="V827" s="714">
        <v>10374</v>
      </c>
    </row>
    <row r="828" spans="1:22">
      <c r="A828" s="721" t="s">
        <v>649</v>
      </c>
      <c r="B828" s="714">
        <v>2008</v>
      </c>
      <c r="D828" s="722" t="s">
        <v>648</v>
      </c>
      <c r="E828" s="722" t="s">
        <v>333</v>
      </c>
      <c r="F828" s="714" t="s">
        <v>705</v>
      </c>
      <c r="G828" s="723" t="s">
        <v>1480</v>
      </c>
      <c r="H828" s="714" t="s">
        <v>1546</v>
      </c>
      <c r="I828" s="714" t="s">
        <v>402</v>
      </c>
      <c r="J828" s="724">
        <v>25</v>
      </c>
      <c r="K828" s="741">
        <v>16.79680406755039</v>
      </c>
      <c r="L828" s="741">
        <v>1</v>
      </c>
      <c r="M828" s="736">
        <v>100</v>
      </c>
      <c r="N828" s="719">
        <f t="shared" si="36"/>
        <v>16.79680406755039</v>
      </c>
      <c r="O828" s="737">
        <f t="shared" si="37"/>
        <v>0.67187216270201555</v>
      </c>
      <c r="P828" s="738">
        <v>0</v>
      </c>
      <c r="Q828" s="737">
        <f t="shared" si="38"/>
        <v>0.67187216270201555</v>
      </c>
      <c r="R828" s="714" t="s">
        <v>498</v>
      </c>
      <c r="S828" s="721" t="s">
        <v>1547</v>
      </c>
      <c r="U828" s="714">
        <v>48.9</v>
      </c>
      <c r="V828" s="714">
        <v>10374</v>
      </c>
    </row>
    <row r="829" spans="1:22">
      <c r="A829" s="721" t="s">
        <v>649</v>
      </c>
      <c r="B829" s="714">
        <v>2008</v>
      </c>
      <c r="D829" s="722" t="s">
        <v>648</v>
      </c>
      <c r="E829" s="722" t="s">
        <v>333</v>
      </c>
      <c r="F829" s="714" t="s">
        <v>705</v>
      </c>
      <c r="G829" s="723" t="s">
        <v>1480</v>
      </c>
      <c r="H829" s="714" t="s">
        <v>1546</v>
      </c>
      <c r="I829" s="714" t="s">
        <v>402</v>
      </c>
      <c r="J829" s="724">
        <v>25</v>
      </c>
      <c r="K829" s="741">
        <v>14.499727619393498</v>
      </c>
      <c r="L829" s="741">
        <v>1</v>
      </c>
      <c r="M829" s="736">
        <v>100</v>
      </c>
      <c r="N829" s="719">
        <f t="shared" si="36"/>
        <v>14.499727619393498</v>
      </c>
      <c r="O829" s="737">
        <f t="shared" si="37"/>
        <v>0.57998910477573995</v>
      </c>
      <c r="P829" s="738">
        <v>0</v>
      </c>
      <c r="Q829" s="737">
        <f t="shared" si="38"/>
        <v>0.57998910477573995</v>
      </c>
      <c r="R829" s="714" t="s">
        <v>498</v>
      </c>
      <c r="S829" s="721" t="s">
        <v>1547</v>
      </c>
      <c r="U829" s="714">
        <v>48.9</v>
      </c>
      <c r="V829" s="714">
        <v>10374</v>
      </c>
    </row>
    <row r="830" spans="1:22">
      <c r="A830" s="721" t="s">
        <v>649</v>
      </c>
      <c r="B830" s="714">
        <v>2008</v>
      </c>
      <c r="D830" s="722" t="s">
        <v>649</v>
      </c>
      <c r="E830" s="722" t="s">
        <v>1486</v>
      </c>
      <c r="F830" s="714" t="s">
        <v>705</v>
      </c>
      <c r="G830" s="723" t="s">
        <v>1480</v>
      </c>
      <c r="H830" s="714" t="s">
        <v>1546</v>
      </c>
      <c r="I830" s="714" t="s">
        <v>1484</v>
      </c>
      <c r="J830" s="724">
        <v>100</v>
      </c>
      <c r="K830" s="741">
        <v>23.315779916469946</v>
      </c>
      <c r="L830" s="741">
        <v>1</v>
      </c>
      <c r="M830" s="736">
        <v>100</v>
      </c>
      <c r="N830" s="719">
        <f t="shared" si="36"/>
        <v>23.315779916469946</v>
      </c>
      <c r="O830" s="737">
        <f t="shared" si="37"/>
        <v>0.23315779916469945</v>
      </c>
      <c r="P830" s="738">
        <v>0</v>
      </c>
      <c r="Q830" s="737">
        <f t="shared" si="38"/>
        <v>0.23315779916469945</v>
      </c>
      <c r="R830" s="714" t="s">
        <v>498</v>
      </c>
      <c r="S830" s="721" t="s">
        <v>1547</v>
      </c>
      <c r="U830" s="714">
        <v>48.9</v>
      </c>
      <c r="V830" s="714">
        <v>10374</v>
      </c>
    </row>
    <row r="831" spans="1:22">
      <c r="A831" s="721" t="s">
        <v>649</v>
      </c>
      <c r="B831" s="714">
        <v>2008</v>
      </c>
      <c r="D831" s="722" t="s">
        <v>648</v>
      </c>
      <c r="E831" s="722" t="s">
        <v>333</v>
      </c>
      <c r="F831" s="714" t="s">
        <v>705</v>
      </c>
      <c r="G831" s="723" t="s">
        <v>1480</v>
      </c>
      <c r="H831" s="714" t="s">
        <v>1546</v>
      </c>
      <c r="I831" s="714" t="s">
        <v>402</v>
      </c>
      <c r="J831" s="724">
        <v>25</v>
      </c>
      <c r="K831" s="741">
        <v>19.566006900308697</v>
      </c>
      <c r="L831" s="741">
        <v>1</v>
      </c>
      <c r="M831" s="736">
        <v>100</v>
      </c>
      <c r="N831" s="719">
        <f t="shared" si="36"/>
        <v>19.566006900308697</v>
      </c>
      <c r="O831" s="737">
        <f t="shared" si="37"/>
        <v>0.78264027601234798</v>
      </c>
      <c r="P831" s="738">
        <v>0</v>
      </c>
      <c r="Q831" s="737">
        <f t="shared" si="38"/>
        <v>0.78264027601234798</v>
      </c>
      <c r="R831" s="714" t="s">
        <v>498</v>
      </c>
      <c r="S831" s="721" t="s">
        <v>1547</v>
      </c>
      <c r="U831" s="714">
        <v>48.9</v>
      </c>
      <c r="V831" s="714">
        <v>10374</v>
      </c>
    </row>
    <row r="832" spans="1:22">
      <c r="A832" s="721" t="s">
        <v>649</v>
      </c>
      <c r="B832" s="714">
        <v>2008</v>
      </c>
      <c r="D832" s="722" t="s">
        <v>649</v>
      </c>
      <c r="E832" s="722" t="s">
        <v>1497</v>
      </c>
      <c r="F832" s="714" t="s">
        <v>705</v>
      </c>
      <c r="G832" s="723" t="s">
        <v>1480</v>
      </c>
      <c r="H832" s="714" t="s">
        <v>1546</v>
      </c>
      <c r="I832" s="714" t="s">
        <v>1484</v>
      </c>
      <c r="J832" s="724">
        <v>100</v>
      </c>
      <c r="K832" s="741">
        <v>26.330125295078989</v>
      </c>
      <c r="L832" s="741">
        <v>1</v>
      </c>
      <c r="M832" s="736">
        <v>100</v>
      </c>
      <c r="N832" s="719">
        <f t="shared" si="36"/>
        <v>26.330125295078989</v>
      </c>
      <c r="O832" s="737">
        <f t="shared" si="37"/>
        <v>0.26330125295078988</v>
      </c>
      <c r="P832" s="738">
        <v>0</v>
      </c>
      <c r="Q832" s="737">
        <f t="shared" si="38"/>
        <v>0.26330125295078988</v>
      </c>
      <c r="R832" s="714" t="s">
        <v>498</v>
      </c>
      <c r="S832" s="721" t="s">
        <v>1547</v>
      </c>
      <c r="U832" s="714">
        <v>48.9</v>
      </c>
      <c r="V832" s="714">
        <v>10374</v>
      </c>
    </row>
    <row r="833" spans="1:22">
      <c r="A833" s="721" t="s">
        <v>649</v>
      </c>
      <c r="B833" s="714">
        <v>2008</v>
      </c>
      <c r="D833" s="722" t="s">
        <v>648</v>
      </c>
      <c r="E833" s="722" t="s">
        <v>333</v>
      </c>
      <c r="F833" s="714" t="s">
        <v>705</v>
      </c>
      <c r="G833" s="723" t="s">
        <v>1480</v>
      </c>
      <c r="H833" s="714" t="s">
        <v>1546</v>
      </c>
      <c r="I833" s="714" t="s">
        <v>402</v>
      </c>
      <c r="J833" s="724">
        <v>25</v>
      </c>
      <c r="K833" s="741">
        <v>17.459596876702378</v>
      </c>
      <c r="L833" s="741">
        <v>1</v>
      </c>
      <c r="M833" s="736">
        <v>100</v>
      </c>
      <c r="N833" s="719">
        <f t="shared" si="36"/>
        <v>17.459596876702378</v>
      </c>
      <c r="O833" s="737">
        <f t="shared" si="37"/>
        <v>0.69838387506809507</v>
      </c>
      <c r="P833" s="738">
        <v>0</v>
      </c>
      <c r="Q833" s="737">
        <f t="shared" si="38"/>
        <v>0.69838387506809507</v>
      </c>
      <c r="R833" s="714" t="s">
        <v>498</v>
      </c>
      <c r="S833" s="721" t="s">
        <v>1547</v>
      </c>
      <c r="U833" s="714">
        <v>48.9</v>
      </c>
      <c r="V833" s="714">
        <v>10374</v>
      </c>
    </row>
    <row r="834" spans="1:22">
      <c r="A834" s="721" t="s">
        <v>649</v>
      </c>
      <c r="B834" s="714">
        <v>2008</v>
      </c>
      <c r="D834" s="722" t="s">
        <v>649</v>
      </c>
      <c r="E834" s="722" t="s">
        <v>1486</v>
      </c>
      <c r="F834" s="714" t="s">
        <v>705</v>
      </c>
      <c r="G834" s="723" t="s">
        <v>1480</v>
      </c>
      <c r="H834" s="714" t="s">
        <v>1546</v>
      </c>
      <c r="I834" s="714" t="s">
        <v>1484</v>
      </c>
      <c r="J834" s="724">
        <v>100</v>
      </c>
      <c r="K834" s="741">
        <v>23.19774832031959</v>
      </c>
      <c r="L834" s="741">
        <v>1</v>
      </c>
      <c r="M834" s="736">
        <v>100</v>
      </c>
      <c r="N834" s="719">
        <f t="shared" si="36"/>
        <v>23.19774832031959</v>
      </c>
      <c r="O834" s="737">
        <f t="shared" si="37"/>
        <v>0.23197748320319592</v>
      </c>
      <c r="P834" s="738">
        <v>0</v>
      </c>
      <c r="Q834" s="737">
        <f t="shared" si="38"/>
        <v>0.23197748320319592</v>
      </c>
      <c r="R834" s="714" t="s">
        <v>498</v>
      </c>
      <c r="S834" s="721" t="s">
        <v>1547</v>
      </c>
      <c r="U834" s="714">
        <v>48.9</v>
      </c>
      <c r="V834" s="714">
        <v>10374</v>
      </c>
    </row>
    <row r="835" spans="1:22">
      <c r="A835" s="721" t="s">
        <v>649</v>
      </c>
      <c r="B835" s="714">
        <v>2008</v>
      </c>
      <c r="D835" s="722" t="s">
        <v>649</v>
      </c>
      <c r="E835" s="722" t="s">
        <v>1497</v>
      </c>
      <c r="F835" s="714" t="s">
        <v>705</v>
      </c>
      <c r="G835" s="723" t="s">
        <v>1480</v>
      </c>
      <c r="H835" s="714" t="s">
        <v>1546</v>
      </c>
      <c r="I835" s="714" t="s">
        <v>1484</v>
      </c>
      <c r="J835" s="724">
        <v>100</v>
      </c>
      <c r="K835" s="741">
        <v>24.514254585073541</v>
      </c>
      <c r="L835" s="741">
        <v>1</v>
      </c>
      <c r="M835" s="736">
        <v>100</v>
      </c>
      <c r="N835" s="719">
        <f t="shared" ref="N835:N898" si="39">+K835/L835</f>
        <v>24.514254585073541</v>
      </c>
      <c r="O835" s="737">
        <f t="shared" ref="O835:O898" si="40">+N835/J835/M835*100</f>
        <v>0.24514254585073542</v>
      </c>
      <c r="P835" s="738">
        <v>0</v>
      </c>
      <c r="Q835" s="737">
        <f t="shared" si="38"/>
        <v>0.24514254585073542</v>
      </c>
      <c r="R835" s="714" t="s">
        <v>498</v>
      </c>
      <c r="S835" s="721" t="s">
        <v>1547</v>
      </c>
      <c r="U835" s="714">
        <v>48.9</v>
      </c>
      <c r="V835" s="714">
        <v>10374</v>
      </c>
    </row>
    <row r="836" spans="1:22">
      <c r="A836" s="721" t="s">
        <v>649</v>
      </c>
      <c r="B836" s="714">
        <v>2008</v>
      </c>
      <c r="D836" s="722" t="s">
        <v>649</v>
      </c>
      <c r="E836" s="722" t="s">
        <v>1486</v>
      </c>
      <c r="F836" s="714" t="s">
        <v>705</v>
      </c>
      <c r="G836" s="723" t="s">
        <v>1480</v>
      </c>
      <c r="H836" s="714" t="s">
        <v>1546</v>
      </c>
      <c r="I836" s="714" t="s">
        <v>1484</v>
      </c>
      <c r="J836" s="724">
        <v>100</v>
      </c>
      <c r="K836" s="741">
        <v>28.418376611585252</v>
      </c>
      <c r="L836" s="741">
        <v>1</v>
      </c>
      <c r="M836" s="736">
        <v>100</v>
      </c>
      <c r="N836" s="719">
        <f t="shared" si="39"/>
        <v>28.418376611585252</v>
      </c>
      <c r="O836" s="737">
        <f t="shared" si="40"/>
        <v>0.2841837661158525</v>
      </c>
      <c r="P836" s="738">
        <v>0</v>
      </c>
      <c r="Q836" s="737">
        <f t="shared" ref="Q836:Q899" si="41">+O836/(1+P836)</f>
        <v>0.2841837661158525</v>
      </c>
      <c r="R836" s="714" t="s">
        <v>498</v>
      </c>
      <c r="S836" s="721" t="s">
        <v>1547</v>
      </c>
      <c r="U836" s="714">
        <v>48.9</v>
      </c>
      <c r="V836" s="714">
        <v>10374</v>
      </c>
    </row>
    <row r="837" spans="1:22">
      <c r="A837" s="721" t="s">
        <v>649</v>
      </c>
      <c r="B837" s="714">
        <v>2008</v>
      </c>
      <c r="D837" s="722" t="s">
        <v>648</v>
      </c>
      <c r="E837" s="722" t="s">
        <v>333</v>
      </c>
      <c r="F837" s="714" t="s">
        <v>705</v>
      </c>
      <c r="G837" s="723" t="s">
        <v>1480</v>
      </c>
      <c r="H837" s="714" t="s">
        <v>1546</v>
      </c>
      <c r="I837" s="714" t="s">
        <v>402</v>
      </c>
      <c r="J837" s="724">
        <v>25</v>
      </c>
      <c r="K837" s="741">
        <v>17.922643907753766</v>
      </c>
      <c r="L837" s="741">
        <v>1</v>
      </c>
      <c r="M837" s="736">
        <v>100</v>
      </c>
      <c r="N837" s="719">
        <f t="shared" si="39"/>
        <v>17.922643907753766</v>
      </c>
      <c r="O837" s="737">
        <f t="shared" si="40"/>
        <v>0.71690575631015063</v>
      </c>
      <c r="P837" s="738">
        <v>0</v>
      </c>
      <c r="Q837" s="737">
        <f t="shared" si="41"/>
        <v>0.71690575631015063</v>
      </c>
      <c r="R837" s="714" t="s">
        <v>498</v>
      </c>
      <c r="S837" s="721" t="s">
        <v>1547</v>
      </c>
      <c r="U837" s="714">
        <v>48.9</v>
      </c>
      <c r="V837" s="714">
        <v>10374</v>
      </c>
    </row>
    <row r="838" spans="1:22">
      <c r="A838" s="721" t="s">
        <v>649</v>
      </c>
      <c r="B838" s="714">
        <v>2008</v>
      </c>
      <c r="D838" s="722" t="s">
        <v>649</v>
      </c>
      <c r="E838" s="722" t="s">
        <v>1486</v>
      </c>
      <c r="F838" s="714" t="s">
        <v>705</v>
      </c>
      <c r="G838" s="723" t="s">
        <v>1480</v>
      </c>
      <c r="H838" s="714" t="s">
        <v>1546</v>
      </c>
      <c r="I838" s="714" t="s">
        <v>1484</v>
      </c>
      <c r="J838" s="724">
        <v>100</v>
      </c>
      <c r="K838" s="741">
        <v>24.804793898674411</v>
      </c>
      <c r="L838" s="741">
        <v>1</v>
      </c>
      <c r="M838" s="736">
        <v>100</v>
      </c>
      <c r="N838" s="719">
        <f t="shared" si="39"/>
        <v>24.804793898674411</v>
      </c>
      <c r="O838" s="737">
        <f t="shared" si="40"/>
        <v>0.2480479389867441</v>
      </c>
      <c r="P838" s="738">
        <v>0</v>
      </c>
      <c r="Q838" s="737">
        <f t="shared" si="41"/>
        <v>0.2480479389867441</v>
      </c>
      <c r="R838" s="714" t="s">
        <v>498</v>
      </c>
      <c r="S838" s="721" t="s">
        <v>1547</v>
      </c>
      <c r="U838" s="714">
        <v>48.9</v>
      </c>
      <c r="V838" s="714">
        <v>10374</v>
      </c>
    </row>
    <row r="839" spans="1:22">
      <c r="A839" s="721" t="s">
        <v>649</v>
      </c>
      <c r="B839" s="714">
        <v>2008</v>
      </c>
      <c r="D839" s="722" t="s">
        <v>649</v>
      </c>
      <c r="E839" s="722" t="s">
        <v>1497</v>
      </c>
      <c r="F839" s="714" t="s">
        <v>705</v>
      </c>
      <c r="G839" s="723" t="s">
        <v>1480</v>
      </c>
      <c r="H839" s="714" t="s">
        <v>1546</v>
      </c>
      <c r="I839" s="714" t="s">
        <v>1484</v>
      </c>
      <c r="J839" s="724">
        <v>100</v>
      </c>
      <c r="K839" s="741">
        <v>26.480842564009439</v>
      </c>
      <c r="L839" s="741">
        <v>1</v>
      </c>
      <c r="M839" s="736">
        <v>100</v>
      </c>
      <c r="N839" s="719">
        <f t="shared" si="39"/>
        <v>26.480842564009439</v>
      </c>
      <c r="O839" s="737">
        <f t="shared" si="40"/>
        <v>0.26480842564009438</v>
      </c>
      <c r="P839" s="738">
        <v>0</v>
      </c>
      <c r="Q839" s="737">
        <f t="shared" si="41"/>
        <v>0.26480842564009438</v>
      </c>
      <c r="R839" s="714" t="s">
        <v>498</v>
      </c>
      <c r="S839" s="721" t="s">
        <v>1547</v>
      </c>
      <c r="U839" s="714">
        <v>48.9</v>
      </c>
      <c r="V839" s="714">
        <v>10374</v>
      </c>
    </row>
    <row r="840" spans="1:22">
      <c r="A840" s="721" t="s">
        <v>649</v>
      </c>
      <c r="B840" s="714">
        <v>2008</v>
      </c>
      <c r="D840" s="722" t="s">
        <v>648</v>
      </c>
      <c r="E840" s="722" t="s">
        <v>333</v>
      </c>
      <c r="F840" s="714" t="s">
        <v>705</v>
      </c>
      <c r="G840" s="723" t="s">
        <v>1480</v>
      </c>
      <c r="H840" s="714" t="s">
        <v>1546</v>
      </c>
      <c r="I840" s="714" t="s">
        <v>402</v>
      </c>
      <c r="J840" s="724">
        <v>25</v>
      </c>
      <c r="K840" s="741">
        <v>17.192663882331576</v>
      </c>
      <c r="L840" s="741">
        <v>1</v>
      </c>
      <c r="M840" s="736">
        <v>100</v>
      </c>
      <c r="N840" s="719">
        <f t="shared" si="39"/>
        <v>17.192663882331576</v>
      </c>
      <c r="O840" s="737">
        <f t="shared" si="40"/>
        <v>0.68770655529326308</v>
      </c>
      <c r="P840" s="738">
        <v>0</v>
      </c>
      <c r="Q840" s="737">
        <f t="shared" si="41"/>
        <v>0.68770655529326308</v>
      </c>
      <c r="R840" s="714" t="s">
        <v>498</v>
      </c>
      <c r="S840" s="721" t="s">
        <v>1547</v>
      </c>
      <c r="U840" s="714">
        <v>48.9</v>
      </c>
      <c r="V840" s="714">
        <v>10374</v>
      </c>
    </row>
    <row r="841" spans="1:22">
      <c r="A841" s="721" t="s">
        <v>649</v>
      </c>
      <c r="B841" s="714">
        <v>2008</v>
      </c>
      <c r="D841" s="722" t="s">
        <v>649</v>
      </c>
      <c r="E841" s="722" t="s">
        <v>1497</v>
      </c>
      <c r="F841" s="714" t="s">
        <v>705</v>
      </c>
      <c r="G841" s="723" t="s">
        <v>1480</v>
      </c>
      <c r="H841" s="714" t="s">
        <v>1546</v>
      </c>
      <c r="I841" s="714" t="s">
        <v>1484</v>
      </c>
      <c r="J841" s="724">
        <v>100</v>
      </c>
      <c r="K841" s="741">
        <v>23.243145088069728</v>
      </c>
      <c r="L841" s="741">
        <v>1</v>
      </c>
      <c r="M841" s="736">
        <v>100</v>
      </c>
      <c r="N841" s="719">
        <f t="shared" si="39"/>
        <v>23.243145088069728</v>
      </c>
      <c r="O841" s="737">
        <f t="shared" si="40"/>
        <v>0.23243145088069728</v>
      </c>
      <c r="P841" s="738">
        <v>0</v>
      </c>
      <c r="Q841" s="737">
        <f t="shared" si="41"/>
        <v>0.23243145088069728</v>
      </c>
      <c r="R841" s="714" t="s">
        <v>498</v>
      </c>
      <c r="S841" s="721" t="s">
        <v>1547</v>
      </c>
      <c r="U841" s="714">
        <v>48.9</v>
      </c>
      <c r="V841" s="714">
        <v>10374</v>
      </c>
    </row>
    <row r="842" spans="1:22">
      <c r="A842" s="721" t="s">
        <v>649</v>
      </c>
      <c r="B842" s="714">
        <v>2008</v>
      </c>
      <c r="D842" s="722" t="s">
        <v>649</v>
      </c>
      <c r="E842" s="722" t="s">
        <v>1486</v>
      </c>
      <c r="F842" s="714" t="s">
        <v>705</v>
      </c>
      <c r="G842" s="723" t="s">
        <v>1480</v>
      </c>
      <c r="H842" s="714" t="s">
        <v>1546</v>
      </c>
      <c r="I842" s="714" t="s">
        <v>1484</v>
      </c>
      <c r="J842" s="724">
        <v>100</v>
      </c>
      <c r="K842" s="741">
        <v>31.777737425095332</v>
      </c>
      <c r="L842" s="741">
        <v>1</v>
      </c>
      <c r="M842" s="736">
        <v>100</v>
      </c>
      <c r="N842" s="719">
        <f t="shared" si="39"/>
        <v>31.777737425095332</v>
      </c>
      <c r="O842" s="737">
        <f t="shared" si="40"/>
        <v>0.31777737425095332</v>
      </c>
      <c r="P842" s="738">
        <v>0</v>
      </c>
      <c r="Q842" s="737">
        <f t="shared" si="41"/>
        <v>0.31777737425095332</v>
      </c>
      <c r="R842" s="714" t="s">
        <v>498</v>
      </c>
      <c r="S842" s="721" t="s">
        <v>1547</v>
      </c>
      <c r="U842" s="714">
        <v>48.9</v>
      </c>
      <c r="V842" s="714">
        <v>10374</v>
      </c>
    </row>
    <row r="843" spans="1:22">
      <c r="A843" s="721" t="s">
        <v>649</v>
      </c>
      <c r="B843" s="714">
        <v>2008</v>
      </c>
      <c r="D843" s="722" t="s">
        <v>648</v>
      </c>
      <c r="E843" s="722" t="s">
        <v>333</v>
      </c>
      <c r="F843" s="714" t="s">
        <v>705</v>
      </c>
      <c r="G843" s="723" t="s">
        <v>1480</v>
      </c>
      <c r="H843" s="714" t="s">
        <v>1546</v>
      </c>
      <c r="I843" s="714" t="s">
        <v>402</v>
      </c>
      <c r="J843" s="724">
        <v>25</v>
      </c>
      <c r="K843" s="741">
        <v>15.788995823497366</v>
      </c>
      <c r="L843" s="741">
        <v>1</v>
      </c>
      <c r="M843" s="736">
        <v>100</v>
      </c>
      <c r="N843" s="719">
        <f t="shared" si="39"/>
        <v>15.788995823497366</v>
      </c>
      <c r="O843" s="737">
        <f t="shared" si="40"/>
        <v>0.63155983293989459</v>
      </c>
      <c r="P843" s="738">
        <v>0</v>
      </c>
      <c r="Q843" s="737">
        <f t="shared" si="41"/>
        <v>0.63155983293989459</v>
      </c>
      <c r="R843" s="714" t="s">
        <v>498</v>
      </c>
      <c r="S843" s="721" t="s">
        <v>1547</v>
      </c>
      <c r="U843" s="714">
        <v>48.9</v>
      </c>
      <c r="V843" s="714">
        <v>10374</v>
      </c>
    </row>
    <row r="844" spans="1:22">
      <c r="A844" s="721" t="s">
        <v>649</v>
      </c>
      <c r="B844" s="714">
        <v>2008</v>
      </c>
      <c r="D844" s="722" t="s">
        <v>1548</v>
      </c>
      <c r="E844" s="722" t="s">
        <v>1486</v>
      </c>
      <c r="F844" s="714" t="s">
        <v>705</v>
      </c>
      <c r="G844" s="723" t="s">
        <v>1480</v>
      </c>
      <c r="H844" s="714" t="s">
        <v>1546</v>
      </c>
      <c r="I844" s="714" t="s">
        <v>1484</v>
      </c>
      <c r="J844" s="724">
        <v>100</v>
      </c>
      <c r="K844" s="741">
        <v>21.599782095514797</v>
      </c>
      <c r="L844" s="741">
        <v>1</v>
      </c>
      <c r="M844" s="736">
        <v>100</v>
      </c>
      <c r="N844" s="719">
        <f t="shared" si="39"/>
        <v>21.599782095514797</v>
      </c>
      <c r="O844" s="737">
        <f t="shared" si="40"/>
        <v>0.21599782095514797</v>
      </c>
      <c r="P844" s="738">
        <v>0</v>
      </c>
      <c r="Q844" s="737">
        <f t="shared" si="41"/>
        <v>0.21599782095514797</v>
      </c>
      <c r="R844" s="714" t="s">
        <v>498</v>
      </c>
      <c r="S844" s="721" t="s">
        <v>1547</v>
      </c>
      <c r="U844" s="714">
        <v>48.9</v>
      </c>
      <c r="V844" s="714">
        <v>10374</v>
      </c>
    </row>
    <row r="845" spans="1:22">
      <c r="A845" s="721" t="s">
        <v>649</v>
      </c>
      <c r="B845" s="714">
        <v>2008</v>
      </c>
      <c r="D845" s="722" t="s">
        <v>648</v>
      </c>
      <c r="E845" s="722" t="s">
        <v>333</v>
      </c>
      <c r="F845" s="714" t="s">
        <v>705</v>
      </c>
      <c r="G845" s="723" t="s">
        <v>1480</v>
      </c>
      <c r="H845" s="714" t="s">
        <v>1546</v>
      </c>
      <c r="I845" s="714" t="s">
        <v>402</v>
      </c>
      <c r="J845" s="724">
        <v>25</v>
      </c>
      <c r="K845" s="741">
        <v>17.648447430542944</v>
      </c>
      <c r="L845" s="741">
        <v>1</v>
      </c>
      <c r="M845" s="736">
        <v>100</v>
      </c>
      <c r="N845" s="719">
        <f t="shared" si="39"/>
        <v>17.648447430542944</v>
      </c>
      <c r="O845" s="737">
        <f t="shared" si="40"/>
        <v>0.70593789722171774</v>
      </c>
      <c r="P845" s="738">
        <v>0</v>
      </c>
      <c r="Q845" s="737">
        <f t="shared" si="41"/>
        <v>0.70593789722171774</v>
      </c>
      <c r="R845" s="714" t="s">
        <v>498</v>
      </c>
      <c r="S845" s="721" t="s">
        <v>1547</v>
      </c>
      <c r="U845" s="714">
        <v>48.9</v>
      </c>
      <c r="V845" s="714">
        <v>10374</v>
      </c>
    </row>
    <row r="846" spans="1:22">
      <c r="A846" s="721" t="s">
        <v>649</v>
      </c>
      <c r="B846" s="714">
        <v>2008</v>
      </c>
      <c r="D846" s="722" t="s">
        <v>1548</v>
      </c>
      <c r="E846" s="722" t="s">
        <v>1486</v>
      </c>
      <c r="F846" s="714" t="s">
        <v>705</v>
      </c>
      <c r="G846" s="723" t="s">
        <v>1480</v>
      </c>
      <c r="H846" s="714" t="s">
        <v>1546</v>
      </c>
      <c r="I846" s="714" t="s">
        <v>1484</v>
      </c>
      <c r="J846" s="724">
        <v>100</v>
      </c>
      <c r="K846" s="741">
        <v>22.614853822407841</v>
      </c>
      <c r="L846" s="741">
        <v>1</v>
      </c>
      <c r="M846" s="736">
        <v>100</v>
      </c>
      <c r="N846" s="719">
        <f t="shared" si="39"/>
        <v>22.614853822407841</v>
      </c>
      <c r="O846" s="737">
        <f t="shared" si="40"/>
        <v>0.22614853822407838</v>
      </c>
      <c r="P846" s="738">
        <v>0</v>
      </c>
      <c r="Q846" s="737">
        <f t="shared" si="41"/>
        <v>0.22614853822407838</v>
      </c>
      <c r="R846" s="714" t="s">
        <v>498</v>
      </c>
      <c r="S846" s="721" t="s">
        <v>1547</v>
      </c>
      <c r="U846" s="714">
        <v>48.9</v>
      </c>
      <c r="V846" s="714">
        <v>10374</v>
      </c>
    </row>
    <row r="847" spans="1:22">
      <c r="A847" s="721" t="s">
        <v>649</v>
      </c>
      <c r="B847" s="714">
        <v>2008</v>
      </c>
      <c r="D847" s="722" t="s">
        <v>648</v>
      </c>
      <c r="E847" s="722" t="s">
        <v>333</v>
      </c>
      <c r="F847" s="714" t="s">
        <v>705</v>
      </c>
      <c r="G847" s="723" t="s">
        <v>1480</v>
      </c>
      <c r="H847" s="714" t="s">
        <v>1546</v>
      </c>
      <c r="I847" s="714" t="s">
        <v>402</v>
      </c>
      <c r="J847" s="724">
        <v>25</v>
      </c>
      <c r="K847" s="741">
        <v>17.377882694752131</v>
      </c>
      <c r="L847" s="741">
        <v>1</v>
      </c>
      <c r="M847" s="736">
        <v>100</v>
      </c>
      <c r="N847" s="719">
        <f t="shared" si="39"/>
        <v>17.377882694752131</v>
      </c>
      <c r="O847" s="737">
        <f t="shared" si="40"/>
        <v>0.69511530779008524</v>
      </c>
      <c r="P847" s="738">
        <v>0</v>
      </c>
      <c r="Q847" s="737">
        <f t="shared" si="41"/>
        <v>0.69511530779008524</v>
      </c>
      <c r="R847" s="714" t="s">
        <v>498</v>
      </c>
      <c r="S847" s="721" t="s">
        <v>1547</v>
      </c>
      <c r="U847" s="714">
        <v>48.9</v>
      </c>
      <c r="V847" s="714">
        <v>10374</v>
      </c>
    </row>
    <row r="848" spans="1:22">
      <c r="A848" s="721" t="s">
        <v>649</v>
      </c>
      <c r="B848" s="714">
        <v>2008</v>
      </c>
      <c r="D848" s="722" t="s">
        <v>1548</v>
      </c>
      <c r="E848" s="722" t="s">
        <v>1486</v>
      </c>
      <c r="F848" s="714" t="s">
        <v>705</v>
      </c>
      <c r="G848" s="723" t="s">
        <v>1480</v>
      </c>
      <c r="H848" s="714" t="s">
        <v>1546</v>
      </c>
      <c r="I848" s="714" t="s">
        <v>1484</v>
      </c>
      <c r="J848" s="724">
        <v>100</v>
      </c>
      <c r="K848" s="741">
        <v>22.571272925367712</v>
      </c>
      <c r="L848" s="741">
        <v>1</v>
      </c>
      <c r="M848" s="736">
        <v>100</v>
      </c>
      <c r="N848" s="719">
        <f t="shared" si="39"/>
        <v>22.571272925367712</v>
      </c>
      <c r="O848" s="737">
        <f t="shared" si="40"/>
        <v>0.22571272925367711</v>
      </c>
      <c r="P848" s="738">
        <v>0</v>
      </c>
      <c r="Q848" s="737">
        <f t="shared" si="41"/>
        <v>0.22571272925367711</v>
      </c>
      <c r="R848" s="714" t="s">
        <v>498</v>
      </c>
      <c r="S848" s="721" t="s">
        <v>1547</v>
      </c>
      <c r="U848" s="714">
        <v>48.9</v>
      </c>
      <c r="V848" s="714">
        <v>10374</v>
      </c>
    </row>
    <row r="849" spans="1:22">
      <c r="A849" s="721" t="s">
        <v>649</v>
      </c>
      <c r="B849" s="714">
        <v>2008</v>
      </c>
      <c r="D849" s="722" t="s">
        <v>648</v>
      </c>
      <c r="E849" s="722" t="s">
        <v>333</v>
      </c>
      <c r="F849" s="714" t="s">
        <v>705</v>
      </c>
      <c r="G849" s="723" t="s">
        <v>1480</v>
      </c>
      <c r="H849" s="714" t="s">
        <v>1546</v>
      </c>
      <c r="I849" s="714" t="s">
        <v>402</v>
      </c>
      <c r="J849" s="724">
        <v>25</v>
      </c>
      <c r="K849" s="741">
        <v>17.25077174505175</v>
      </c>
      <c r="L849" s="741">
        <v>1</v>
      </c>
      <c r="M849" s="736">
        <v>100</v>
      </c>
      <c r="N849" s="719">
        <f t="shared" si="39"/>
        <v>17.25077174505175</v>
      </c>
      <c r="O849" s="737">
        <f t="shared" si="40"/>
        <v>0.69003086980207007</v>
      </c>
      <c r="P849" s="738">
        <v>0</v>
      </c>
      <c r="Q849" s="737">
        <f t="shared" si="41"/>
        <v>0.69003086980207007</v>
      </c>
      <c r="R849" s="714" t="s">
        <v>498</v>
      </c>
      <c r="S849" s="721" t="s">
        <v>1547</v>
      </c>
      <c r="U849" s="714">
        <v>48.9</v>
      </c>
      <c r="V849" s="714">
        <v>10374</v>
      </c>
    </row>
    <row r="850" spans="1:22">
      <c r="A850" s="721" t="s">
        <v>649</v>
      </c>
      <c r="B850" s="714">
        <v>2008</v>
      </c>
      <c r="D850" s="722" t="s">
        <v>1548</v>
      </c>
      <c r="E850" s="722" t="s">
        <v>1486</v>
      </c>
      <c r="F850" s="714" t="s">
        <v>705</v>
      </c>
      <c r="G850" s="723" t="s">
        <v>1480</v>
      </c>
      <c r="H850" s="714" t="s">
        <v>1546</v>
      </c>
      <c r="I850" s="714" t="s">
        <v>1484</v>
      </c>
      <c r="J850" s="724">
        <v>100</v>
      </c>
      <c r="K850" s="741">
        <v>23.606319230070817</v>
      </c>
      <c r="L850" s="741">
        <v>1</v>
      </c>
      <c r="M850" s="736">
        <v>100</v>
      </c>
      <c r="N850" s="719">
        <f t="shared" si="39"/>
        <v>23.606319230070817</v>
      </c>
      <c r="O850" s="737">
        <f t="shared" si="40"/>
        <v>0.23606319230070816</v>
      </c>
      <c r="P850" s="738">
        <v>0</v>
      </c>
      <c r="Q850" s="737">
        <f t="shared" si="41"/>
        <v>0.23606319230070816</v>
      </c>
      <c r="R850" s="714" t="s">
        <v>498</v>
      </c>
      <c r="S850" s="721" t="s">
        <v>1547</v>
      </c>
      <c r="U850" s="714">
        <v>48.9</v>
      </c>
      <c r="V850" s="714">
        <v>10374</v>
      </c>
    </row>
    <row r="851" spans="1:22">
      <c r="A851" s="721" t="s">
        <v>649</v>
      </c>
      <c r="B851" s="714">
        <v>2008</v>
      </c>
      <c r="D851" s="722" t="s">
        <v>648</v>
      </c>
      <c r="E851" s="722" t="s">
        <v>333</v>
      </c>
      <c r="F851" s="714" t="s">
        <v>705</v>
      </c>
      <c r="G851" s="723" t="s">
        <v>1480</v>
      </c>
      <c r="H851" s="714" t="s">
        <v>1546</v>
      </c>
      <c r="I851" s="714" t="s">
        <v>402</v>
      </c>
      <c r="J851" s="724">
        <v>25</v>
      </c>
      <c r="K851" s="741">
        <v>17.432358816052297</v>
      </c>
      <c r="L851" s="741">
        <v>1</v>
      </c>
      <c r="M851" s="736">
        <v>100</v>
      </c>
      <c r="N851" s="719">
        <f t="shared" si="39"/>
        <v>17.432358816052297</v>
      </c>
      <c r="O851" s="737">
        <f t="shared" si="40"/>
        <v>0.69729435264209183</v>
      </c>
      <c r="P851" s="738">
        <v>0</v>
      </c>
      <c r="Q851" s="737">
        <f t="shared" si="41"/>
        <v>0.69729435264209183</v>
      </c>
      <c r="R851" s="714" t="s">
        <v>498</v>
      </c>
      <c r="S851" s="721" t="s">
        <v>1547</v>
      </c>
      <c r="U851" s="714">
        <v>48.9</v>
      </c>
      <c r="V851" s="714">
        <v>10374</v>
      </c>
    </row>
    <row r="852" spans="1:22">
      <c r="A852" s="721" t="s">
        <v>649</v>
      </c>
      <c r="B852" s="714">
        <v>2008</v>
      </c>
      <c r="D852" s="722" t="s">
        <v>1548</v>
      </c>
      <c r="E852" s="722" t="s">
        <v>1486</v>
      </c>
      <c r="F852" s="714" t="s">
        <v>705</v>
      </c>
      <c r="G852" s="723" t="s">
        <v>1480</v>
      </c>
      <c r="H852" s="714" t="s">
        <v>1546</v>
      </c>
      <c r="I852" s="714" t="s">
        <v>1484</v>
      </c>
      <c r="J852" s="724">
        <v>100</v>
      </c>
      <c r="K852" s="741">
        <v>23.851461775921553</v>
      </c>
      <c r="L852" s="741">
        <v>1</v>
      </c>
      <c r="M852" s="736">
        <v>100</v>
      </c>
      <c r="N852" s="719">
        <f t="shared" si="39"/>
        <v>23.851461775921553</v>
      </c>
      <c r="O852" s="737">
        <f t="shared" si="40"/>
        <v>0.23851461775921554</v>
      </c>
      <c r="P852" s="738">
        <v>0</v>
      </c>
      <c r="Q852" s="737">
        <f t="shared" si="41"/>
        <v>0.23851461775921554</v>
      </c>
      <c r="R852" s="714" t="s">
        <v>498</v>
      </c>
      <c r="S852" s="721" t="s">
        <v>1547</v>
      </c>
      <c r="U852" s="714">
        <v>48.9</v>
      </c>
      <c r="V852" s="714">
        <v>10374</v>
      </c>
    </row>
    <row r="853" spans="1:22">
      <c r="A853" s="721" t="s">
        <v>649</v>
      </c>
      <c r="B853" s="714">
        <v>2008</v>
      </c>
      <c r="D853" s="722" t="s">
        <v>648</v>
      </c>
      <c r="E853" s="722" t="s">
        <v>333</v>
      </c>
      <c r="F853" s="714" t="s">
        <v>705</v>
      </c>
      <c r="G853" s="723" t="s">
        <v>1480</v>
      </c>
      <c r="H853" s="714" t="s">
        <v>1546</v>
      </c>
      <c r="I853" s="714" t="s">
        <v>402</v>
      </c>
      <c r="J853" s="724">
        <v>25</v>
      </c>
      <c r="K853" s="741">
        <v>17.477755583802431</v>
      </c>
      <c r="L853" s="741">
        <v>1</v>
      </c>
      <c r="M853" s="736">
        <v>100</v>
      </c>
      <c r="N853" s="719">
        <f t="shared" si="39"/>
        <v>17.477755583802431</v>
      </c>
      <c r="O853" s="737">
        <f t="shared" si="40"/>
        <v>0.69911022335209727</v>
      </c>
      <c r="P853" s="738">
        <v>0</v>
      </c>
      <c r="Q853" s="737">
        <f t="shared" si="41"/>
        <v>0.69911022335209727</v>
      </c>
      <c r="R853" s="714" t="s">
        <v>498</v>
      </c>
      <c r="S853" s="721" t="s">
        <v>1547</v>
      </c>
      <c r="U853" s="714">
        <v>48.9</v>
      </c>
      <c r="V853" s="714">
        <v>10374</v>
      </c>
    </row>
    <row r="854" spans="1:22">
      <c r="A854" s="721" t="s">
        <v>649</v>
      </c>
      <c r="B854" s="714">
        <v>2008</v>
      </c>
      <c r="D854" s="722" t="s">
        <v>648</v>
      </c>
      <c r="E854" s="722" t="s">
        <v>333</v>
      </c>
      <c r="F854" s="714" t="s">
        <v>705</v>
      </c>
      <c r="G854" s="723" t="s">
        <v>1480</v>
      </c>
      <c r="H854" s="714" t="s">
        <v>1546</v>
      </c>
      <c r="I854" s="714" t="s">
        <v>402</v>
      </c>
      <c r="J854" s="724">
        <v>25</v>
      </c>
      <c r="K854" s="741">
        <v>17.296168512801888</v>
      </c>
      <c r="L854" s="741">
        <v>1</v>
      </c>
      <c r="M854" s="736">
        <v>100</v>
      </c>
      <c r="N854" s="719">
        <f t="shared" si="39"/>
        <v>17.296168512801888</v>
      </c>
      <c r="O854" s="737">
        <f t="shared" si="40"/>
        <v>0.69184674051207551</v>
      </c>
      <c r="P854" s="738">
        <v>0</v>
      </c>
      <c r="Q854" s="737">
        <f t="shared" si="41"/>
        <v>0.69184674051207551</v>
      </c>
      <c r="R854" s="714" t="s">
        <v>498</v>
      </c>
      <c r="S854" s="721" t="s">
        <v>1547</v>
      </c>
      <c r="U854" s="714">
        <v>48.9</v>
      </c>
      <c r="V854" s="714">
        <v>10374</v>
      </c>
    </row>
    <row r="855" spans="1:22">
      <c r="A855" s="721" t="s">
        <v>649</v>
      </c>
      <c r="B855" s="714">
        <v>2008</v>
      </c>
      <c r="D855" s="722" t="s">
        <v>1548</v>
      </c>
      <c r="E855" s="722" t="s">
        <v>1486</v>
      </c>
      <c r="F855" s="714" t="s">
        <v>705</v>
      </c>
      <c r="G855" s="723" t="s">
        <v>1480</v>
      </c>
      <c r="H855" s="714" t="s">
        <v>1546</v>
      </c>
      <c r="I855" s="714" t="s">
        <v>1484</v>
      </c>
      <c r="J855" s="724">
        <v>100</v>
      </c>
      <c r="K855" s="741">
        <v>24.514254585073541</v>
      </c>
      <c r="L855" s="741">
        <v>1</v>
      </c>
      <c r="M855" s="736">
        <v>100</v>
      </c>
      <c r="N855" s="719">
        <f t="shared" si="39"/>
        <v>24.514254585073541</v>
      </c>
      <c r="O855" s="737">
        <f t="shared" si="40"/>
        <v>0.24514254585073542</v>
      </c>
      <c r="P855" s="738">
        <v>0</v>
      </c>
      <c r="Q855" s="737">
        <f t="shared" si="41"/>
        <v>0.24514254585073542</v>
      </c>
      <c r="R855" s="714" t="s">
        <v>498</v>
      </c>
      <c r="S855" s="721" t="s">
        <v>1547</v>
      </c>
      <c r="U855" s="714">
        <v>48.9</v>
      </c>
      <c r="V855" s="714">
        <v>10374</v>
      </c>
    </row>
    <row r="856" spans="1:22">
      <c r="A856" s="721" t="s">
        <v>649</v>
      </c>
      <c r="B856" s="714">
        <v>2008</v>
      </c>
      <c r="D856" s="722" t="s">
        <v>1548</v>
      </c>
      <c r="E856" s="722" t="s">
        <v>1486</v>
      </c>
      <c r="F856" s="714" t="s">
        <v>705</v>
      </c>
      <c r="G856" s="723" t="s">
        <v>1480</v>
      </c>
      <c r="H856" s="714" t="s">
        <v>1546</v>
      </c>
      <c r="I856" s="714" t="s">
        <v>1484</v>
      </c>
      <c r="J856" s="724">
        <v>100</v>
      </c>
      <c r="K856" s="741">
        <v>22.544034864717631</v>
      </c>
      <c r="L856" s="741">
        <v>1</v>
      </c>
      <c r="M856" s="736">
        <v>100</v>
      </c>
      <c r="N856" s="719">
        <f t="shared" si="39"/>
        <v>22.544034864717631</v>
      </c>
      <c r="O856" s="737">
        <f t="shared" si="40"/>
        <v>0.2254403486471763</v>
      </c>
      <c r="P856" s="738">
        <v>0</v>
      </c>
      <c r="Q856" s="737">
        <f t="shared" si="41"/>
        <v>0.2254403486471763</v>
      </c>
      <c r="R856" s="714" t="s">
        <v>498</v>
      </c>
      <c r="S856" s="721" t="s">
        <v>1547</v>
      </c>
      <c r="U856" s="714">
        <v>48.9</v>
      </c>
      <c r="V856" s="714">
        <v>10374</v>
      </c>
    </row>
    <row r="857" spans="1:22">
      <c r="A857" s="721" t="s">
        <v>649</v>
      </c>
      <c r="B857" s="714">
        <v>2008</v>
      </c>
      <c r="D857" s="722" t="s">
        <v>648</v>
      </c>
      <c r="E857" s="722" t="s">
        <v>333</v>
      </c>
      <c r="F857" s="714" t="s">
        <v>705</v>
      </c>
      <c r="G857" s="723" t="s">
        <v>1480</v>
      </c>
      <c r="H857" s="714" t="s">
        <v>1546</v>
      </c>
      <c r="I857" s="714" t="s">
        <v>402</v>
      </c>
      <c r="J857" s="724">
        <v>25</v>
      </c>
      <c r="K857" s="741">
        <v>17.668422008353005</v>
      </c>
      <c r="L857" s="741">
        <v>1</v>
      </c>
      <c r="M857" s="736">
        <v>100</v>
      </c>
      <c r="N857" s="719">
        <f t="shared" si="39"/>
        <v>17.668422008353005</v>
      </c>
      <c r="O857" s="737">
        <f t="shared" si="40"/>
        <v>0.70673688033412019</v>
      </c>
      <c r="P857" s="738">
        <v>0</v>
      </c>
      <c r="Q857" s="737">
        <f t="shared" si="41"/>
        <v>0.70673688033412019</v>
      </c>
      <c r="R857" s="714" t="s">
        <v>498</v>
      </c>
      <c r="S857" s="721" t="s">
        <v>1547</v>
      </c>
      <c r="U857" s="714">
        <v>48.9</v>
      </c>
      <c r="V857" s="714">
        <v>10374</v>
      </c>
    </row>
    <row r="858" spans="1:22">
      <c r="A858" s="721" t="s">
        <v>649</v>
      </c>
      <c r="B858" s="714">
        <v>2008</v>
      </c>
      <c r="D858" s="722" t="s">
        <v>1548</v>
      </c>
      <c r="E858" s="722" t="s">
        <v>1486</v>
      </c>
      <c r="F858" s="714" t="s">
        <v>705</v>
      </c>
      <c r="G858" s="723" t="s">
        <v>1480</v>
      </c>
      <c r="H858" s="714" t="s">
        <v>1546</v>
      </c>
      <c r="I858" s="714" t="s">
        <v>1484</v>
      </c>
      <c r="J858" s="724">
        <v>100</v>
      </c>
      <c r="K858" s="741">
        <v>21.735972398765206</v>
      </c>
      <c r="L858" s="741">
        <v>1</v>
      </c>
      <c r="M858" s="736">
        <v>100</v>
      </c>
      <c r="N858" s="719">
        <f t="shared" si="39"/>
        <v>21.735972398765206</v>
      </c>
      <c r="O858" s="737">
        <f t="shared" si="40"/>
        <v>0.21735972398765202</v>
      </c>
      <c r="P858" s="738">
        <v>0</v>
      </c>
      <c r="Q858" s="737">
        <f t="shared" si="41"/>
        <v>0.21735972398765202</v>
      </c>
      <c r="R858" s="714" t="s">
        <v>498</v>
      </c>
      <c r="S858" s="721" t="s">
        <v>1547</v>
      </c>
      <c r="U858" s="714">
        <v>48.9</v>
      </c>
      <c r="V858" s="714">
        <v>10374</v>
      </c>
    </row>
    <row r="859" spans="1:22">
      <c r="A859" s="721" t="s">
        <v>649</v>
      </c>
      <c r="B859" s="714">
        <v>2008</v>
      </c>
      <c r="D859" s="722" t="s">
        <v>648</v>
      </c>
      <c r="E859" s="722" t="s">
        <v>333</v>
      </c>
      <c r="F859" s="714" t="s">
        <v>705</v>
      </c>
      <c r="G859" s="723" t="s">
        <v>1480</v>
      </c>
      <c r="H859" s="714" t="s">
        <v>1546</v>
      </c>
      <c r="I859" s="714" t="s">
        <v>402</v>
      </c>
      <c r="J859" s="724">
        <v>25</v>
      </c>
      <c r="K859" s="741">
        <v>17.192663882331576</v>
      </c>
      <c r="L859" s="741">
        <v>1</v>
      </c>
      <c r="M859" s="736">
        <v>100</v>
      </c>
      <c r="N859" s="719">
        <f t="shared" si="39"/>
        <v>17.192663882331576</v>
      </c>
      <c r="O859" s="737">
        <f t="shared" si="40"/>
        <v>0.68770655529326308</v>
      </c>
      <c r="P859" s="738">
        <v>0</v>
      </c>
      <c r="Q859" s="737">
        <f t="shared" si="41"/>
        <v>0.68770655529326308</v>
      </c>
      <c r="R859" s="714" t="s">
        <v>498</v>
      </c>
      <c r="S859" s="721" t="s">
        <v>1547</v>
      </c>
      <c r="U859" s="714">
        <v>48.9</v>
      </c>
      <c r="V859" s="714">
        <v>10374</v>
      </c>
    </row>
    <row r="860" spans="1:22">
      <c r="A860" s="721" t="s">
        <v>649</v>
      </c>
      <c r="B860" s="714">
        <v>2008</v>
      </c>
      <c r="D860" s="722" t="s">
        <v>1548</v>
      </c>
      <c r="E860" s="722" t="s">
        <v>1486</v>
      </c>
      <c r="F860" s="714" t="s">
        <v>705</v>
      </c>
      <c r="G860" s="723" t="s">
        <v>1480</v>
      </c>
      <c r="H860" s="714" t="s">
        <v>1546</v>
      </c>
      <c r="I860" s="714" t="s">
        <v>1484</v>
      </c>
      <c r="J860" s="724">
        <v>100</v>
      </c>
      <c r="K860" s="741">
        <v>23.243145088069728</v>
      </c>
      <c r="L860" s="741">
        <v>1</v>
      </c>
      <c r="M860" s="736">
        <v>100</v>
      </c>
      <c r="N860" s="719">
        <f t="shared" si="39"/>
        <v>23.243145088069728</v>
      </c>
      <c r="O860" s="737">
        <f t="shared" si="40"/>
        <v>0.23243145088069728</v>
      </c>
      <c r="P860" s="738">
        <v>0</v>
      </c>
      <c r="Q860" s="737">
        <f t="shared" si="41"/>
        <v>0.23243145088069728</v>
      </c>
      <c r="R860" s="714" t="s">
        <v>498</v>
      </c>
      <c r="S860" s="721" t="s">
        <v>1547</v>
      </c>
      <c r="U860" s="714">
        <v>48.9</v>
      </c>
      <c r="V860" s="714">
        <v>10374</v>
      </c>
    </row>
    <row r="861" spans="1:22">
      <c r="A861" s="721" t="s">
        <v>649</v>
      </c>
      <c r="B861" s="714">
        <v>2008</v>
      </c>
      <c r="D861" s="722" t="s">
        <v>648</v>
      </c>
      <c r="E861" s="722" t="s">
        <v>333</v>
      </c>
      <c r="F861" s="714" t="s">
        <v>705</v>
      </c>
      <c r="G861" s="723" t="s">
        <v>1480</v>
      </c>
      <c r="H861" s="714" t="s">
        <v>1546</v>
      </c>
      <c r="I861" s="714" t="s">
        <v>402</v>
      </c>
      <c r="J861" s="724">
        <v>25</v>
      </c>
      <c r="K861" s="741">
        <v>21.027782821863081</v>
      </c>
      <c r="L861" s="741">
        <v>1</v>
      </c>
      <c r="M861" s="736">
        <v>100</v>
      </c>
      <c r="N861" s="719">
        <f t="shared" si="39"/>
        <v>21.027782821863081</v>
      </c>
      <c r="O861" s="737">
        <f t="shared" si="40"/>
        <v>0.84111131287452323</v>
      </c>
      <c r="P861" s="738">
        <v>0</v>
      </c>
      <c r="Q861" s="737">
        <f t="shared" si="41"/>
        <v>0.84111131287452323</v>
      </c>
      <c r="R861" s="714" t="s">
        <v>498</v>
      </c>
      <c r="S861" s="721" t="s">
        <v>1547</v>
      </c>
      <c r="U861" s="714">
        <v>48.9</v>
      </c>
      <c r="V861" s="714">
        <v>10374</v>
      </c>
    </row>
    <row r="862" spans="1:22">
      <c r="A862" s="721" t="s">
        <v>649</v>
      </c>
      <c r="B862" s="714">
        <v>2008</v>
      </c>
      <c r="D862" s="722" t="s">
        <v>648</v>
      </c>
      <c r="E862" s="722" t="s">
        <v>333</v>
      </c>
      <c r="F862" s="714" t="s">
        <v>705</v>
      </c>
      <c r="G862" s="723" t="s">
        <v>1480</v>
      </c>
      <c r="H862" s="714" t="s">
        <v>1546</v>
      </c>
      <c r="I862" s="714" t="s">
        <v>402</v>
      </c>
      <c r="J862" s="724">
        <v>25</v>
      </c>
      <c r="K862" s="741">
        <v>21.027782821863081</v>
      </c>
      <c r="L862" s="741">
        <v>1</v>
      </c>
      <c r="M862" s="736">
        <v>100</v>
      </c>
      <c r="N862" s="719">
        <f t="shared" si="39"/>
        <v>21.027782821863081</v>
      </c>
      <c r="O862" s="737">
        <f t="shared" si="40"/>
        <v>0.84111131287452323</v>
      </c>
      <c r="P862" s="738">
        <v>0</v>
      </c>
      <c r="Q862" s="737">
        <f t="shared" si="41"/>
        <v>0.84111131287452323</v>
      </c>
      <c r="R862" s="714" t="s">
        <v>498</v>
      </c>
      <c r="S862" s="721" t="s">
        <v>1547</v>
      </c>
      <c r="U862" s="714">
        <v>48.9</v>
      </c>
      <c r="V862" s="714">
        <v>10374</v>
      </c>
    </row>
    <row r="863" spans="1:22">
      <c r="A863" s="721" t="s">
        <v>649</v>
      </c>
      <c r="B863" s="714">
        <v>2008</v>
      </c>
      <c r="D863" s="722" t="s">
        <v>1549</v>
      </c>
      <c r="E863" s="722" t="s">
        <v>1486</v>
      </c>
      <c r="F863" s="714" t="s">
        <v>705</v>
      </c>
      <c r="G863" s="723" t="s">
        <v>1480</v>
      </c>
      <c r="H863" s="714" t="s">
        <v>1546</v>
      </c>
      <c r="I863" s="714" t="s">
        <v>1484</v>
      </c>
      <c r="J863" s="724">
        <v>100</v>
      </c>
      <c r="K863" s="741">
        <v>23.606319230070817</v>
      </c>
      <c r="L863" s="741">
        <v>1</v>
      </c>
      <c r="M863" s="736">
        <v>100</v>
      </c>
      <c r="N863" s="719">
        <f t="shared" si="39"/>
        <v>23.606319230070817</v>
      </c>
      <c r="O863" s="737">
        <f t="shared" si="40"/>
        <v>0.23606319230070816</v>
      </c>
      <c r="P863" s="738">
        <v>0</v>
      </c>
      <c r="Q863" s="737">
        <f t="shared" si="41"/>
        <v>0.23606319230070816</v>
      </c>
      <c r="R863" s="714" t="s">
        <v>498</v>
      </c>
      <c r="S863" s="721" t="s">
        <v>1547</v>
      </c>
      <c r="U863" s="714">
        <v>48.9</v>
      </c>
      <c r="V863" s="714">
        <v>10374</v>
      </c>
    </row>
    <row r="864" spans="1:22">
      <c r="A864" s="721" t="s">
        <v>649</v>
      </c>
      <c r="B864" s="714">
        <v>2008</v>
      </c>
      <c r="D864" s="722" t="s">
        <v>648</v>
      </c>
      <c r="E864" s="722" t="s">
        <v>333</v>
      </c>
      <c r="F864" s="714" t="s">
        <v>705</v>
      </c>
      <c r="G864" s="723" t="s">
        <v>1480</v>
      </c>
      <c r="H864" s="714" t="s">
        <v>1546</v>
      </c>
      <c r="I864" s="714" t="s">
        <v>402</v>
      </c>
      <c r="J864" s="724">
        <v>25</v>
      </c>
      <c r="K864" s="741">
        <v>14.844743054294533</v>
      </c>
      <c r="L864" s="741">
        <v>1</v>
      </c>
      <c r="M864" s="736">
        <v>100</v>
      </c>
      <c r="N864" s="719">
        <f t="shared" si="39"/>
        <v>14.844743054294533</v>
      </c>
      <c r="O864" s="737">
        <f t="shared" si="40"/>
        <v>0.59378972217178128</v>
      </c>
      <c r="P864" s="738">
        <v>0</v>
      </c>
      <c r="Q864" s="737">
        <f t="shared" si="41"/>
        <v>0.59378972217178128</v>
      </c>
      <c r="R864" s="714" t="s">
        <v>498</v>
      </c>
      <c r="S864" s="721" t="s">
        <v>1547</v>
      </c>
      <c r="U864" s="714">
        <v>48.9</v>
      </c>
      <c r="V864" s="714">
        <v>10374</v>
      </c>
    </row>
    <row r="865" spans="1:22">
      <c r="A865" s="721" t="s">
        <v>649</v>
      </c>
      <c r="B865" s="714">
        <v>2008</v>
      </c>
      <c r="D865" s="722" t="s">
        <v>649</v>
      </c>
      <c r="E865" s="722" t="s">
        <v>1486</v>
      </c>
      <c r="F865" s="714" t="s">
        <v>705</v>
      </c>
      <c r="G865" s="723" t="s">
        <v>1480</v>
      </c>
      <c r="H865" s="714" t="s">
        <v>1546</v>
      </c>
      <c r="I865" s="714" t="s">
        <v>1484</v>
      </c>
      <c r="J865" s="724">
        <v>100</v>
      </c>
      <c r="K865" s="741">
        <v>20.882513165062647</v>
      </c>
      <c r="L865" s="741">
        <v>1</v>
      </c>
      <c r="M865" s="736">
        <v>100</v>
      </c>
      <c r="N865" s="719">
        <f t="shared" si="39"/>
        <v>20.882513165062647</v>
      </c>
      <c r="O865" s="737">
        <f t="shared" si="40"/>
        <v>0.20882513165062644</v>
      </c>
      <c r="P865" s="738">
        <v>0</v>
      </c>
      <c r="Q865" s="737">
        <f t="shared" si="41"/>
        <v>0.20882513165062644</v>
      </c>
      <c r="R865" s="714" t="s">
        <v>498</v>
      </c>
      <c r="S865" s="721" t="s">
        <v>1547</v>
      </c>
      <c r="U865" s="714">
        <v>48.9</v>
      </c>
      <c r="V865" s="714">
        <v>10374</v>
      </c>
    </row>
    <row r="866" spans="1:22">
      <c r="A866" s="721" t="s">
        <v>649</v>
      </c>
      <c r="B866" s="714">
        <v>2008</v>
      </c>
      <c r="D866" s="722" t="s">
        <v>648</v>
      </c>
      <c r="E866" s="722" t="s">
        <v>333</v>
      </c>
      <c r="F866" s="714" t="s">
        <v>705</v>
      </c>
      <c r="G866" s="723" t="s">
        <v>1480</v>
      </c>
      <c r="H866" s="714" t="s">
        <v>1546</v>
      </c>
      <c r="I866" s="714" t="s">
        <v>402</v>
      </c>
      <c r="J866" s="724">
        <v>25</v>
      </c>
      <c r="K866" s="741">
        <v>15.106228436535318</v>
      </c>
      <c r="L866" s="741">
        <v>1</v>
      </c>
      <c r="M866" s="736">
        <v>100</v>
      </c>
      <c r="N866" s="719">
        <f t="shared" si="39"/>
        <v>15.106228436535318</v>
      </c>
      <c r="O866" s="737">
        <f t="shared" si="40"/>
        <v>0.60424913746141273</v>
      </c>
      <c r="P866" s="738">
        <v>0</v>
      </c>
      <c r="Q866" s="737">
        <f t="shared" si="41"/>
        <v>0.60424913746141273</v>
      </c>
      <c r="R866" s="714" t="s">
        <v>498</v>
      </c>
      <c r="S866" s="721" t="s">
        <v>1547</v>
      </c>
      <c r="U866" s="714">
        <v>48.9</v>
      </c>
      <c r="V866" s="714">
        <v>10374</v>
      </c>
    </row>
    <row r="867" spans="1:22">
      <c r="A867" s="721" t="s">
        <v>649</v>
      </c>
      <c r="B867" s="714">
        <v>2008</v>
      </c>
      <c r="D867" s="722" t="s">
        <v>649</v>
      </c>
      <c r="E867" s="722" t="s">
        <v>1486</v>
      </c>
      <c r="F867" s="714" t="s">
        <v>705</v>
      </c>
      <c r="G867" s="723" t="s">
        <v>1480</v>
      </c>
      <c r="H867" s="714" t="s">
        <v>1546</v>
      </c>
      <c r="I867" s="714" t="s">
        <v>1484</v>
      </c>
      <c r="J867" s="724">
        <v>100</v>
      </c>
      <c r="K867" s="741">
        <v>20.846195750862538</v>
      </c>
      <c r="L867" s="741">
        <v>1</v>
      </c>
      <c r="M867" s="736">
        <v>100</v>
      </c>
      <c r="N867" s="719">
        <f t="shared" si="39"/>
        <v>20.846195750862538</v>
      </c>
      <c r="O867" s="737">
        <f t="shared" si="40"/>
        <v>0.2084619575086254</v>
      </c>
      <c r="P867" s="738">
        <v>0</v>
      </c>
      <c r="Q867" s="737">
        <f t="shared" si="41"/>
        <v>0.2084619575086254</v>
      </c>
      <c r="R867" s="714" t="s">
        <v>498</v>
      </c>
      <c r="S867" s="721" t="s">
        <v>1547</v>
      </c>
      <c r="U867" s="714">
        <v>48.9</v>
      </c>
      <c r="V867" s="714">
        <v>10374</v>
      </c>
    </row>
    <row r="868" spans="1:22">
      <c r="A868" s="721" t="s">
        <v>649</v>
      </c>
      <c r="B868" s="714">
        <v>2008</v>
      </c>
      <c r="D868" s="722" t="s">
        <v>648</v>
      </c>
      <c r="E868" s="722" t="s">
        <v>333</v>
      </c>
      <c r="F868" s="714" t="s">
        <v>705</v>
      </c>
      <c r="G868" s="723" t="s">
        <v>1480</v>
      </c>
      <c r="H868" s="714" t="s">
        <v>1546</v>
      </c>
      <c r="I868" s="714" t="s">
        <v>402</v>
      </c>
      <c r="J868" s="724">
        <v>25</v>
      </c>
      <c r="K868" s="741">
        <v>17.477755583802431</v>
      </c>
      <c r="L868" s="741">
        <v>1</v>
      </c>
      <c r="M868" s="736">
        <v>100</v>
      </c>
      <c r="N868" s="719">
        <f t="shared" si="39"/>
        <v>17.477755583802431</v>
      </c>
      <c r="O868" s="737">
        <f t="shared" si="40"/>
        <v>0.69911022335209727</v>
      </c>
      <c r="P868" s="738">
        <v>0</v>
      </c>
      <c r="Q868" s="737">
        <f t="shared" si="41"/>
        <v>0.69911022335209727</v>
      </c>
      <c r="R868" s="714" t="s">
        <v>498</v>
      </c>
      <c r="S868" s="721" t="s">
        <v>1547</v>
      </c>
      <c r="U868" s="714">
        <v>48.9</v>
      </c>
      <c r="V868" s="714">
        <v>10374</v>
      </c>
    </row>
    <row r="869" spans="1:22">
      <c r="A869" s="721" t="s">
        <v>649</v>
      </c>
      <c r="B869" s="714">
        <v>2008</v>
      </c>
      <c r="D869" s="722" t="s">
        <v>648</v>
      </c>
      <c r="E869" s="722" t="s">
        <v>333</v>
      </c>
      <c r="F869" s="714" t="s">
        <v>705</v>
      </c>
      <c r="G869" s="723" t="s">
        <v>1480</v>
      </c>
      <c r="H869" s="714" t="s">
        <v>1546</v>
      </c>
      <c r="I869" s="714" t="s">
        <v>402</v>
      </c>
      <c r="J869" s="724">
        <v>25</v>
      </c>
      <c r="K869" s="741">
        <v>17.383330306882147</v>
      </c>
      <c r="L869" s="741">
        <v>1</v>
      </c>
      <c r="M869" s="736">
        <v>100</v>
      </c>
      <c r="N869" s="719">
        <f t="shared" si="39"/>
        <v>17.383330306882147</v>
      </c>
      <c r="O869" s="737">
        <f t="shared" si="40"/>
        <v>0.69533321227528588</v>
      </c>
      <c r="P869" s="738">
        <v>0</v>
      </c>
      <c r="Q869" s="737">
        <f t="shared" si="41"/>
        <v>0.69533321227528588</v>
      </c>
      <c r="R869" s="714" t="s">
        <v>498</v>
      </c>
      <c r="S869" s="721" t="s">
        <v>1547</v>
      </c>
      <c r="U869" s="714">
        <v>48.9</v>
      </c>
      <c r="V869" s="714">
        <v>10374</v>
      </c>
    </row>
    <row r="870" spans="1:22">
      <c r="A870" s="721" t="s">
        <v>649</v>
      </c>
      <c r="B870" s="714">
        <v>2008</v>
      </c>
      <c r="D870" s="722" t="s">
        <v>649</v>
      </c>
      <c r="E870" s="722" t="s">
        <v>1486</v>
      </c>
      <c r="F870" s="714" t="s">
        <v>705</v>
      </c>
      <c r="G870" s="723" t="s">
        <v>1480</v>
      </c>
      <c r="H870" s="714" t="s">
        <v>1546</v>
      </c>
      <c r="I870" s="714" t="s">
        <v>1484</v>
      </c>
      <c r="J870" s="724">
        <v>100</v>
      </c>
      <c r="K870" s="741">
        <v>22.894497911748683</v>
      </c>
      <c r="L870" s="741">
        <v>1</v>
      </c>
      <c r="M870" s="736">
        <v>100</v>
      </c>
      <c r="N870" s="719">
        <f t="shared" si="39"/>
        <v>22.894497911748683</v>
      </c>
      <c r="O870" s="737">
        <f t="shared" si="40"/>
        <v>0.22894497911748682</v>
      </c>
      <c r="P870" s="738">
        <v>0</v>
      </c>
      <c r="Q870" s="737">
        <f t="shared" si="41"/>
        <v>0.22894497911748682</v>
      </c>
      <c r="R870" s="714" t="s">
        <v>498</v>
      </c>
      <c r="S870" s="721" t="s">
        <v>1547</v>
      </c>
      <c r="U870" s="714">
        <v>48.9</v>
      </c>
      <c r="V870" s="714">
        <v>10374</v>
      </c>
    </row>
    <row r="871" spans="1:22">
      <c r="A871" s="721" t="s">
        <v>649</v>
      </c>
      <c r="B871" s="714">
        <v>2008</v>
      </c>
      <c r="D871" s="722" t="s">
        <v>648</v>
      </c>
      <c r="E871" s="722" t="s">
        <v>333</v>
      </c>
      <c r="F871" s="714" t="s">
        <v>705</v>
      </c>
      <c r="G871" s="723" t="s">
        <v>1480</v>
      </c>
      <c r="H871" s="714" t="s">
        <v>1546</v>
      </c>
      <c r="I871" s="714" t="s">
        <v>402</v>
      </c>
      <c r="J871" s="724">
        <v>25</v>
      </c>
      <c r="K871" s="741">
        <v>21.027782821863081</v>
      </c>
      <c r="L871" s="741">
        <v>1</v>
      </c>
      <c r="M871" s="736">
        <v>100</v>
      </c>
      <c r="N871" s="719">
        <f t="shared" si="39"/>
        <v>21.027782821863081</v>
      </c>
      <c r="O871" s="737">
        <f t="shared" si="40"/>
        <v>0.84111131287452323</v>
      </c>
      <c r="P871" s="738">
        <v>0</v>
      </c>
      <c r="Q871" s="737">
        <f t="shared" si="41"/>
        <v>0.84111131287452323</v>
      </c>
      <c r="R871" s="714" t="s">
        <v>498</v>
      </c>
      <c r="S871" s="721" t="s">
        <v>1547</v>
      </c>
      <c r="U871" s="714">
        <v>48.9</v>
      </c>
      <c r="V871" s="714">
        <v>10374</v>
      </c>
    </row>
    <row r="872" spans="1:22">
      <c r="A872" s="721" t="s">
        <v>649</v>
      </c>
      <c r="B872" s="714">
        <v>2008</v>
      </c>
      <c r="D872" s="722" t="s">
        <v>649</v>
      </c>
      <c r="E872" s="722" t="s">
        <v>1486</v>
      </c>
      <c r="F872" s="714" t="s">
        <v>705</v>
      </c>
      <c r="G872" s="723" t="s">
        <v>1480</v>
      </c>
      <c r="H872" s="714" t="s">
        <v>1546</v>
      </c>
      <c r="I872" s="714" t="s">
        <v>1484</v>
      </c>
      <c r="J872" s="724">
        <v>100</v>
      </c>
      <c r="K872" s="741">
        <v>28.418376611585252</v>
      </c>
      <c r="L872" s="741">
        <v>1</v>
      </c>
      <c r="M872" s="736">
        <v>100</v>
      </c>
      <c r="N872" s="719">
        <f t="shared" si="39"/>
        <v>28.418376611585252</v>
      </c>
      <c r="O872" s="737">
        <f t="shared" si="40"/>
        <v>0.2841837661158525</v>
      </c>
      <c r="P872" s="738">
        <v>0</v>
      </c>
      <c r="Q872" s="737">
        <f t="shared" si="41"/>
        <v>0.2841837661158525</v>
      </c>
      <c r="R872" s="714" t="s">
        <v>498</v>
      </c>
      <c r="S872" s="721" t="s">
        <v>1547</v>
      </c>
      <c r="U872" s="714">
        <v>48.9</v>
      </c>
      <c r="V872" s="714">
        <v>10374</v>
      </c>
    </row>
    <row r="873" spans="1:22">
      <c r="A873" s="721" t="s">
        <v>649</v>
      </c>
      <c r="B873" s="714">
        <v>2008</v>
      </c>
      <c r="D873" s="722" t="s">
        <v>648</v>
      </c>
      <c r="E873" s="722" t="s">
        <v>333</v>
      </c>
      <c r="F873" s="714" t="s">
        <v>705</v>
      </c>
      <c r="G873" s="723" t="s">
        <v>1480</v>
      </c>
      <c r="H873" s="714" t="s">
        <v>1546</v>
      </c>
      <c r="I873" s="714" t="s">
        <v>402</v>
      </c>
      <c r="J873" s="724">
        <v>25</v>
      </c>
      <c r="K873" s="741">
        <v>21.027782821863081</v>
      </c>
      <c r="L873" s="741">
        <v>1</v>
      </c>
      <c r="M873" s="736">
        <v>100</v>
      </c>
      <c r="N873" s="719">
        <f t="shared" si="39"/>
        <v>21.027782821863081</v>
      </c>
      <c r="O873" s="737">
        <f t="shared" si="40"/>
        <v>0.84111131287452323</v>
      </c>
      <c r="P873" s="738">
        <v>0</v>
      </c>
      <c r="Q873" s="737">
        <f t="shared" si="41"/>
        <v>0.84111131287452323</v>
      </c>
      <c r="R873" s="714" t="s">
        <v>498</v>
      </c>
      <c r="S873" s="721" t="s">
        <v>1547</v>
      </c>
      <c r="U873" s="714">
        <v>48.9</v>
      </c>
      <c r="V873" s="714">
        <v>10374</v>
      </c>
    </row>
    <row r="874" spans="1:22">
      <c r="A874" s="721" t="s">
        <v>649</v>
      </c>
      <c r="B874" s="714">
        <v>2008</v>
      </c>
      <c r="D874" s="722" t="s">
        <v>649</v>
      </c>
      <c r="E874" s="722" t="s">
        <v>1486</v>
      </c>
      <c r="F874" s="714" t="s">
        <v>705</v>
      </c>
      <c r="G874" s="723" t="s">
        <v>1480</v>
      </c>
      <c r="H874" s="714" t="s">
        <v>1546</v>
      </c>
      <c r="I874" s="714" t="s">
        <v>1484</v>
      </c>
      <c r="J874" s="724">
        <v>100</v>
      </c>
      <c r="K874" s="741">
        <v>28.418376611585252</v>
      </c>
      <c r="L874" s="741">
        <v>1</v>
      </c>
      <c r="M874" s="736">
        <v>100</v>
      </c>
      <c r="N874" s="719">
        <f t="shared" si="39"/>
        <v>28.418376611585252</v>
      </c>
      <c r="O874" s="737">
        <f t="shared" si="40"/>
        <v>0.2841837661158525</v>
      </c>
      <c r="P874" s="738">
        <v>0</v>
      </c>
      <c r="Q874" s="737">
        <f t="shared" si="41"/>
        <v>0.2841837661158525</v>
      </c>
      <c r="R874" s="714" t="s">
        <v>498</v>
      </c>
      <c r="S874" s="721" t="s">
        <v>1547</v>
      </c>
      <c r="U874" s="714">
        <v>48.9</v>
      </c>
      <c r="V874" s="714">
        <v>10374</v>
      </c>
    </row>
    <row r="875" spans="1:22">
      <c r="A875" s="714" t="s">
        <v>649</v>
      </c>
      <c r="B875" s="714">
        <v>2008</v>
      </c>
      <c r="C875" s="714" t="s">
        <v>1743</v>
      </c>
      <c r="E875" s="715" t="s">
        <v>333</v>
      </c>
      <c r="F875" s="714" t="s">
        <v>705</v>
      </c>
      <c r="G875" s="716" t="s">
        <v>1672</v>
      </c>
      <c r="H875" s="716" t="s">
        <v>1546</v>
      </c>
      <c r="I875" s="716" t="s">
        <v>1484</v>
      </c>
      <c r="J875" s="717">
        <v>1</v>
      </c>
      <c r="K875" s="736">
        <v>0.23</v>
      </c>
      <c r="L875" s="736">
        <v>1</v>
      </c>
      <c r="M875" s="736">
        <v>100</v>
      </c>
      <c r="N875" s="719">
        <f t="shared" si="39"/>
        <v>0.23</v>
      </c>
      <c r="O875" s="737">
        <f t="shared" si="40"/>
        <v>0.22999999999999998</v>
      </c>
      <c r="P875" s="738">
        <v>0</v>
      </c>
      <c r="Q875" s="737">
        <f t="shared" si="41"/>
        <v>0.22999999999999998</v>
      </c>
      <c r="R875" s="714" t="s">
        <v>498</v>
      </c>
      <c r="S875" s="721" t="s">
        <v>1547</v>
      </c>
      <c r="U875" s="714">
        <v>48.9</v>
      </c>
      <c r="V875" s="714">
        <v>10374</v>
      </c>
    </row>
    <row r="876" spans="1:22">
      <c r="A876" s="721" t="s">
        <v>616</v>
      </c>
      <c r="B876" s="714">
        <v>2008</v>
      </c>
      <c r="D876" s="722" t="s">
        <v>1550</v>
      </c>
      <c r="E876" s="722" t="s">
        <v>455</v>
      </c>
      <c r="F876" s="714" t="s">
        <v>705</v>
      </c>
      <c r="G876" s="723" t="s">
        <v>1480</v>
      </c>
      <c r="H876" s="714" t="s">
        <v>1513</v>
      </c>
      <c r="I876" s="714" t="s">
        <v>402</v>
      </c>
      <c r="J876" s="724">
        <v>50</v>
      </c>
      <c r="K876" s="741">
        <v>35.055384056655164</v>
      </c>
      <c r="L876" s="741">
        <v>1</v>
      </c>
      <c r="M876" s="736">
        <v>100</v>
      </c>
      <c r="N876" s="719">
        <f t="shared" si="39"/>
        <v>35.055384056655164</v>
      </c>
      <c r="O876" s="737">
        <f t="shared" si="40"/>
        <v>0.70110768113310329</v>
      </c>
      <c r="P876" s="738">
        <v>0</v>
      </c>
      <c r="Q876" s="737">
        <f t="shared" si="41"/>
        <v>0.70110768113310329</v>
      </c>
      <c r="R876" s="714" t="s">
        <v>498</v>
      </c>
      <c r="S876" s="721" t="s">
        <v>1551</v>
      </c>
      <c r="U876" s="714">
        <v>48.9</v>
      </c>
      <c r="V876" s="714">
        <v>10374</v>
      </c>
    </row>
    <row r="877" spans="1:22">
      <c r="A877" s="721" t="s">
        <v>616</v>
      </c>
      <c r="B877" s="714">
        <v>2008</v>
      </c>
      <c r="D877" s="722" t="s">
        <v>616</v>
      </c>
      <c r="E877" s="722" t="s">
        <v>1487</v>
      </c>
      <c r="F877" s="714" t="s">
        <v>705</v>
      </c>
      <c r="G877" s="723" t="s">
        <v>1480</v>
      </c>
      <c r="H877" s="714" t="s">
        <v>1513</v>
      </c>
      <c r="I877" s="714" t="s">
        <v>1484</v>
      </c>
      <c r="J877" s="724">
        <v>50</v>
      </c>
      <c r="K877" s="741">
        <v>25.576538950426727</v>
      </c>
      <c r="L877" s="741">
        <v>1</v>
      </c>
      <c r="M877" s="736">
        <v>100</v>
      </c>
      <c r="N877" s="719">
        <f t="shared" si="39"/>
        <v>25.576538950426727</v>
      </c>
      <c r="O877" s="737">
        <f t="shared" si="40"/>
        <v>0.5115307790085345</v>
      </c>
      <c r="P877" s="738">
        <v>0</v>
      </c>
      <c r="Q877" s="737">
        <f t="shared" si="41"/>
        <v>0.5115307790085345</v>
      </c>
      <c r="R877" s="714" t="s">
        <v>498</v>
      </c>
      <c r="S877" s="721" t="s">
        <v>1551</v>
      </c>
      <c r="U877" s="714">
        <v>48.9</v>
      </c>
      <c r="V877" s="714">
        <v>10374</v>
      </c>
    </row>
    <row r="878" spans="1:22">
      <c r="A878" s="721" t="s">
        <v>616</v>
      </c>
      <c r="B878" s="714">
        <v>2008</v>
      </c>
      <c r="D878" s="722" t="s">
        <v>1550</v>
      </c>
      <c r="E878" s="722" t="s">
        <v>455</v>
      </c>
      <c r="F878" s="714" t="s">
        <v>705</v>
      </c>
      <c r="G878" s="723" t="s">
        <v>1480</v>
      </c>
      <c r="H878" s="714" t="s">
        <v>1513</v>
      </c>
      <c r="I878" s="714" t="s">
        <v>402</v>
      </c>
      <c r="J878" s="724">
        <v>50</v>
      </c>
      <c r="K878" s="741">
        <v>43.580897040130736</v>
      </c>
      <c r="L878" s="741">
        <v>1</v>
      </c>
      <c r="M878" s="736">
        <v>100</v>
      </c>
      <c r="N878" s="719">
        <f t="shared" si="39"/>
        <v>43.580897040130736</v>
      </c>
      <c r="O878" s="737">
        <f t="shared" si="40"/>
        <v>0.87161794080261468</v>
      </c>
      <c r="P878" s="738">
        <v>0</v>
      </c>
      <c r="Q878" s="737">
        <f t="shared" si="41"/>
        <v>0.87161794080261468</v>
      </c>
      <c r="R878" s="714" t="s">
        <v>498</v>
      </c>
      <c r="S878" s="721" t="s">
        <v>1551</v>
      </c>
      <c r="U878" s="714">
        <v>48.9</v>
      </c>
      <c r="V878" s="714">
        <v>10374</v>
      </c>
    </row>
    <row r="879" spans="1:22">
      <c r="A879" s="721" t="s">
        <v>616</v>
      </c>
      <c r="B879" s="714">
        <v>2008</v>
      </c>
      <c r="D879" s="722" t="s">
        <v>1552</v>
      </c>
      <c r="E879" s="722" t="s">
        <v>1553</v>
      </c>
      <c r="F879" s="714" t="s">
        <v>705</v>
      </c>
      <c r="G879" s="723" t="s">
        <v>1480</v>
      </c>
      <c r="H879" s="714" t="s">
        <v>1513</v>
      </c>
      <c r="I879" s="714" t="s">
        <v>1484</v>
      </c>
      <c r="J879" s="724">
        <v>500</v>
      </c>
      <c r="K879" s="741">
        <v>144.15289631378243</v>
      </c>
      <c r="L879" s="741">
        <v>1</v>
      </c>
      <c r="M879" s="736">
        <v>100</v>
      </c>
      <c r="N879" s="719">
        <f t="shared" si="39"/>
        <v>144.15289631378243</v>
      </c>
      <c r="O879" s="737">
        <f t="shared" si="40"/>
        <v>0.28830579262756489</v>
      </c>
      <c r="P879" s="738">
        <v>0</v>
      </c>
      <c r="Q879" s="737">
        <f t="shared" si="41"/>
        <v>0.28830579262756489</v>
      </c>
      <c r="R879" s="714" t="s">
        <v>498</v>
      </c>
      <c r="S879" s="721" t="s">
        <v>1551</v>
      </c>
      <c r="U879" s="714">
        <v>48.9</v>
      </c>
      <c r="V879" s="714">
        <v>10374</v>
      </c>
    </row>
    <row r="880" spans="1:22">
      <c r="A880" s="721" t="s">
        <v>616</v>
      </c>
      <c r="B880" s="714">
        <v>2008</v>
      </c>
      <c r="D880" s="722" t="s">
        <v>616</v>
      </c>
      <c r="E880" s="715" t="s">
        <v>1518</v>
      </c>
      <c r="F880" s="714" t="s">
        <v>705</v>
      </c>
      <c r="G880" s="723" t="s">
        <v>1480</v>
      </c>
      <c r="H880" s="714" t="s">
        <v>1513</v>
      </c>
      <c r="I880" s="714" t="s">
        <v>1484</v>
      </c>
      <c r="J880" s="724">
        <v>50</v>
      </c>
      <c r="K880" s="741">
        <v>26.965680043580896</v>
      </c>
      <c r="L880" s="741">
        <v>1</v>
      </c>
      <c r="M880" s="736">
        <v>100</v>
      </c>
      <c r="N880" s="719">
        <f t="shared" si="39"/>
        <v>26.965680043580896</v>
      </c>
      <c r="O880" s="737">
        <f t="shared" si="40"/>
        <v>0.53931360087161795</v>
      </c>
      <c r="P880" s="738">
        <v>0</v>
      </c>
      <c r="Q880" s="737">
        <f t="shared" si="41"/>
        <v>0.53931360087161795</v>
      </c>
      <c r="R880" s="714" t="s">
        <v>498</v>
      </c>
      <c r="S880" s="721" t="s">
        <v>1551</v>
      </c>
      <c r="U880" s="714">
        <v>48.9</v>
      </c>
      <c r="V880" s="714">
        <v>10374</v>
      </c>
    </row>
    <row r="881" spans="1:22">
      <c r="A881" s="721" t="s">
        <v>616</v>
      </c>
      <c r="B881" s="714">
        <v>2008</v>
      </c>
      <c r="D881" s="722" t="s">
        <v>615</v>
      </c>
      <c r="E881" s="722" t="s">
        <v>455</v>
      </c>
      <c r="F881" s="714" t="s">
        <v>705</v>
      </c>
      <c r="G881" s="723" t="s">
        <v>1480</v>
      </c>
      <c r="H881" s="714" t="s">
        <v>1513</v>
      </c>
      <c r="I881" s="714" t="s">
        <v>402</v>
      </c>
      <c r="J881" s="724">
        <v>10</v>
      </c>
      <c r="K881" s="741">
        <v>11.621572544034864</v>
      </c>
      <c r="L881" s="741">
        <v>1</v>
      </c>
      <c r="M881" s="736">
        <v>100</v>
      </c>
      <c r="N881" s="719">
        <f t="shared" si="39"/>
        <v>11.621572544034864</v>
      </c>
      <c r="O881" s="737">
        <f t="shared" si="40"/>
        <v>1.1621572544034864</v>
      </c>
      <c r="P881" s="738">
        <v>0</v>
      </c>
      <c r="Q881" s="737">
        <f t="shared" si="41"/>
        <v>1.1621572544034864</v>
      </c>
      <c r="R881" s="714" t="s">
        <v>498</v>
      </c>
      <c r="S881" s="721" t="s">
        <v>1551</v>
      </c>
      <c r="U881" s="714">
        <v>48.9</v>
      </c>
      <c r="V881" s="714">
        <v>10374</v>
      </c>
    </row>
    <row r="882" spans="1:22">
      <c r="A882" s="721" t="s">
        <v>616</v>
      </c>
      <c r="B882" s="714">
        <v>2008</v>
      </c>
      <c r="D882" s="722" t="s">
        <v>1554</v>
      </c>
      <c r="E882" s="722" t="s">
        <v>1555</v>
      </c>
      <c r="F882" s="714" t="s">
        <v>705</v>
      </c>
      <c r="G882" s="723" t="s">
        <v>1480</v>
      </c>
      <c r="H882" s="714" t="s">
        <v>1513</v>
      </c>
      <c r="I882" s="714" t="s">
        <v>402</v>
      </c>
      <c r="J882" s="724">
        <v>100</v>
      </c>
      <c r="K882" s="741">
        <v>54.47612130016342</v>
      </c>
      <c r="L882" s="741">
        <v>1</v>
      </c>
      <c r="M882" s="736">
        <v>100</v>
      </c>
      <c r="N882" s="719">
        <f t="shared" si="39"/>
        <v>54.47612130016342</v>
      </c>
      <c r="O882" s="737">
        <f t="shared" si="40"/>
        <v>0.54476121300163416</v>
      </c>
      <c r="P882" s="738">
        <v>0</v>
      </c>
      <c r="Q882" s="737">
        <f t="shared" si="41"/>
        <v>0.54476121300163416</v>
      </c>
      <c r="R882" s="714" t="s">
        <v>498</v>
      </c>
      <c r="S882" s="721" t="s">
        <v>1551</v>
      </c>
      <c r="U882" s="714">
        <v>48.9</v>
      </c>
      <c r="V882" s="714">
        <v>10374</v>
      </c>
    </row>
    <row r="883" spans="1:22">
      <c r="A883" s="721" t="s">
        <v>616</v>
      </c>
      <c r="B883" s="714">
        <v>2008</v>
      </c>
      <c r="D883" s="722" t="s">
        <v>616</v>
      </c>
      <c r="E883" s="722" t="s">
        <v>1486</v>
      </c>
      <c r="F883" s="714" t="s">
        <v>705</v>
      </c>
      <c r="G883" s="723" t="s">
        <v>1480</v>
      </c>
      <c r="H883" s="714" t="s">
        <v>1513</v>
      </c>
      <c r="I883" s="714" t="s">
        <v>1484</v>
      </c>
      <c r="J883" s="724">
        <v>50</v>
      </c>
      <c r="K883" s="741">
        <v>14.962774650444887</v>
      </c>
      <c r="L883" s="741">
        <v>1</v>
      </c>
      <c r="M883" s="736">
        <v>100</v>
      </c>
      <c r="N883" s="719">
        <f t="shared" si="39"/>
        <v>14.962774650444887</v>
      </c>
      <c r="O883" s="737">
        <f t="shared" si="40"/>
        <v>0.29925549300889775</v>
      </c>
      <c r="P883" s="738">
        <v>0</v>
      </c>
      <c r="Q883" s="737">
        <f t="shared" si="41"/>
        <v>0.29925549300889775</v>
      </c>
      <c r="R883" s="714" t="s">
        <v>498</v>
      </c>
      <c r="S883" s="721" t="s">
        <v>1551</v>
      </c>
      <c r="U883" s="714">
        <v>48.9</v>
      </c>
      <c r="V883" s="714">
        <v>10374</v>
      </c>
    </row>
    <row r="884" spans="1:22">
      <c r="A884" s="721" t="s">
        <v>616</v>
      </c>
      <c r="B884" s="714">
        <v>2008</v>
      </c>
      <c r="D884" s="722" t="s">
        <v>616</v>
      </c>
      <c r="E884" s="722" t="s">
        <v>732</v>
      </c>
      <c r="F884" s="714" t="s">
        <v>705</v>
      </c>
      <c r="G884" s="723" t="s">
        <v>1480</v>
      </c>
      <c r="H884" s="714" t="s">
        <v>1513</v>
      </c>
      <c r="I884" s="714" t="s">
        <v>402</v>
      </c>
      <c r="J884" s="724">
        <v>100</v>
      </c>
      <c r="K884" s="741">
        <v>37.770110768113305</v>
      </c>
      <c r="L884" s="741">
        <v>1</v>
      </c>
      <c r="M884" s="736">
        <v>100</v>
      </c>
      <c r="N884" s="719">
        <f t="shared" si="39"/>
        <v>37.770110768113305</v>
      </c>
      <c r="O884" s="737">
        <f t="shared" si="40"/>
        <v>0.37770110768113307</v>
      </c>
      <c r="P884" s="738">
        <v>0</v>
      </c>
      <c r="Q884" s="737">
        <f t="shared" si="41"/>
        <v>0.37770110768113307</v>
      </c>
      <c r="R884" s="714" t="s">
        <v>498</v>
      </c>
      <c r="S884" s="721" t="s">
        <v>1551</v>
      </c>
      <c r="U884" s="714">
        <v>48.9</v>
      </c>
      <c r="V884" s="714">
        <v>10374</v>
      </c>
    </row>
    <row r="885" spans="1:22">
      <c r="A885" s="721" t="s">
        <v>616</v>
      </c>
      <c r="B885" s="714">
        <v>2008</v>
      </c>
      <c r="D885" s="722" t="s">
        <v>1556</v>
      </c>
      <c r="E885" s="722" t="s">
        <v>455</v>
      </c>
      <c r="F885" s="714" t="s">
        <v>705</v>
      </c>
      <c r="G885" s="723" t="s">
        <v>1480</v>
      </c>
      <c r="H885" s="714" t="s">
        <v>1513</v>
      </c>
      <c r="I885" s="714" t="s">
        <v>402</v>
      </c>
      <c r="J885" s="724">
        <v>50</v>
      </c>
      <c r="K885" s="741">
        <v>50.39041220265117</v>
      </c>
      <c r="L885" s="741">
        <v>1</v>
      </c>
      <c r="M885" s="736">
        <v>100</v>
      </c>
      <c r="N885" s="719">
        <f t="shared" si="39"/>
        <v>50.39041220265117</v>
      </c>
      <c r="O885" s="737">
        <f t="shared" si="40"/>
        <v>1.0078082440530234</v>
      </c>
      <c r="P885" s="738">
        <v>0</v>
      </c>
      <c r="Q885" s="737">
        <f t="shared" si="41"/>
        <v>1.0078082440530234</v>
      </c>
      <c r="R885" s="714" t="s">
        <v>498</v>
      </c>
      <c r="S885" s="721" t="s">
        <v>1551</v>
      </c>
      <c r="U885" s="714">
        <v>48.9</v>
      </c>
      <c r="V885" s="714">
        <v>10374</v>
      </c>
    </row>
    <row r="886" spans="1:22">
      <c r="A886" s="721" t="s">
        <v>616</v>
      </c>
      <c r="B886" s="714">
        <v>2008</v>
      </c>
      <c r="D886" s="722" t="s">
        <v>615</v>
      </c>
      <c r="E886" s="722" t="s">
        <v>455</v>
      </c>
      <c r="F886" s="714" t="s">
        <v>705</v>
      </c>
      <c r="G886" s="723" t="s">
        <v>1480</v>
      </c>
      <c r="H886" s="714" t="s">
        <v>1513</v>
      </c>
      <c r="I886" s="714" t="s">
        <v>402</v>
      </c>
      <c r="J886" s="724">
        <v>10</v>
      </c>
      <c r="K886" s="741">
        <v>12.120936989286362</v>
      </c>
      <c r="L886" s="741">
        <v>1</v>
      </c>
      <c r="M886" s="736">
        <v>100</v>
      </c>
      <c r="N886" s="719">
        <f t="shared" si="39"/>
        <v>12.120936989286362</v>
      </c>
      <c r="O886" s="737">
        <f t="shared" si="40"/>
        <v>1.2120936989286362</v>
      </c>
      <c r="P886" s="738">
        <v>0</v>
      </c>
      <c r="Q886" s="737">
        <f t="shared" si="41"/>
        <v>1.2120936989286362</v>
      </c>
      <c r="R886" s="714" t="s">
        <v>498</v>
      </c>
      <c r="S886" s="721" t="s">
        <v>1551</v>
      </c>
      <c r="U886" s="714">
        <v>48.9</v>
      </c>
      <c r="V886" s="714">
        <v>10374</v>
      </c>
    </row>
    <row r="887" spans="1:22">
      <c r="A887" s="721" t="s">
        <v>616</v>
      </c>
      <c r="B887" s="714">
        <v>2008</v>
      </c>
      <c r="D887" s="722" t="s">
        <v>616</v>
      </c>
      <c r="E887" s="722" t="s">
        <v>1496</v>
      </c>
      <c r="F887" s="714" t="s">
        <v>705</v>
      </c>
      <c r="G887" s="723" t="s">
        <v>1480</v>
      </c>
      <c r="H887" s="714" t="s">
        <v>1513</v>
      </c>
      <c r="I887" s="714" t="s">
        <v>1484</v>
      </c>
      <c r="J887" s="724">
        <v>20</v>
      </c>
      <c r="K887" s="741">
        <v>4.802978027964409</v>
      </c>
      <c r="L887" s="741">
        <v>1</v>
      </c>
      <c r="M887" s="736">
        <v>100</v>
      </c>
      <c r="N887" s="719">
        <f t="shared" si="39"/>
        <v>4.802978027964409</v>
      </c>
      <c r="O887" s="737">
        <f t="shared" si="40"/>
        <v>0.24014890139822045</v>
      </c>
      <c r="P887" s="738">
        <v>0</v>
      </c>
      <c r="Q887" s="737">
        <f t="shared" si="41"/>
        <v>0.24014890139822045</v>
      </c>
      <c r="R887" s="714" t="s">
        <v>498</v>
      </c>
      <c r="S887" s="721" t="s">
        <v>1551</v>
      </c>
      <c r="U887" s="714">
        <v>48.9</v>
      </c>
      <c r="V887" s="714">
        <v>10374</v>
      </c>
    </row>
    <row r="888" spans="1:22">
      <c r="A888" s="721" t="s">
        <v>616</v>
      </c>
      <c r="B888" s="714">
        <v>2008</v>
      </c>
      <c r="D888" s="722" t="s">
        <v>616</v>
      </c>
      <c r="E888" s="722" t="s">
        <v>1486</v>
      </c>
      <c r="F888" s="714" t="s">
        <v>705</v>
      </c>
      <c r="G888" s="723" t="s">
        <v>1480</v>
      </c>
      <c r="H888" s="714" t="s">
        <v>1513</v>
      </c>
      <c r="I888" s="714" t="s">
        <v>1484</v>
      </c>
      <c r="J888" s="724">
        <v>50</v>
      </c>
      <c r="K888" s="741">
        <v>28.015253313964042</v>
      </c>
      <c r="L888" s="741">
        <v>1</v>
      </c>
      <c r="M888" s="736">
        <v>100</v>
      </c>
      <c r="N888" s="719">
        <f t="shared" si="39"/>
        <v>28.015253313964042</v>
      </c>
      <c r="O888" s="737">
        <f t="shared" si="40"/>
        <v>0.56030506627928078</v>
      </c>
      <c r="P888" s="738">
        <v>0</v>
      </c>
      <c r="Q888" s="737">
        <f t="shared" si="41"/>
        <v>0.56030506627928078</v>
      </c>
      <c r="R888" s="714" t="s">
        <v>498</v>
      </c>
      <c r="S888" s="721" t="s">
        <v>1551</v>
      </c>
      <c r="U888" s="714">
        <v>48.9</v>
      </c>
      <c r="V888" s="714">
        <v>10374</v>
      </c>
    </row>
    <row r="889" spans="1:22">
      <c r="A889" s="721" t="s">
        <v>616</v>
      </c>
      <c r="B889" s="714">
        <v>2008</v>
      </c>
      <c r="D889" s="722" t="s">
        <v>1556</v>
      </c>
      <c r="E889" s="722" t="s">
        <v>455</v>
      </c>
      <c r="F889" s="714" t="s">
        <v>705</v>
      </c>
      <c r="G889" s="723" t="s">
        <v>1480</v>
      </c>
      <c r="H889" s="714" t="s">
        <v>1513</v>
      </c>
      <c r="I889" s="714" t="s">
        <v>402</v>
      </c>
      <c r="J889" s="724">
        <v>50</v>
      </c>
      <c r="K889" s="741">
        <v>50.788087888142357</v>
      </c>
      <c r="L889" s="741">
        <v>1</v>
      </c>
      <c r="M889" s="736">
        <v>100</v>
      </c>
      <c r="N889" s="719">
        <f t="shared" si="39"/>
        <v>50.788087888142357</v>
      </c>
      <c r="O889" s="737">
        <f t="shared" si="40"/>
        <v>1.0157617577628471</v>
      </c>
      <c r="P889" s="738">
        <v>0</v>
      </c>
      <c r="Q889" s="737">
        <f t="shared" si="41"/>
        <v>1.0157617577628471</v>
      </c>
      <c r="R889" s="714" t="s">
        <v>498</v>
      </c>
      <c r="S889" s="721" t="s">
        <v>1551</v>
      </c>
      <c r="U889" s="714">
        <v>48.9</v>
      </c>
      <c r="V889" s="714">
        <v>10374</v>
      </c>
    </row>
    <row r="890" spans="1:22">
      <c r="A890" s="721" t="s">
        <v>616</v>
      </c>
      <c r="B890" s="714">
        <v>2008</v>
      </c>
      <c r="D890" s="722" t="s">
        <v>1557</v>
      </c>
      <c r="E890" s="722" t="s">
        <v>734</v>
      </c>
      <c r="F890" s="714" t="s">
        <v>705</v>
      </c>
      <c r="G890" s="723" t="s">
        <v>1480</v>
      </c>
      <c r="H890" s="714" t="s">
        <v>1513</v>
      </c>
      <c r="I890" s="714" t="s">
        <v>1484</v>
      </c>
      <c r="J890" s="724">
        <v>100</v>
      </c>
      <c r="K890" s="741">
        <v>64.628654439803881</v>
      </c>
      <c r="L890" s="741">
        <v>1</v>
      </c>
      <c r="M890" s="736">
        <v>100</v>
      </c>
      <c r="N890" s="719">
        <f t="shared" si="39"/>
        <v>64.628654439803881</v>
      </c>
      <c r="O890" s="737">
        <f t="shared" si="40"/>
        <v>0.64628654439803879</v>
      </c>
      <c r="P890" s="738">
        <v>0</v>
      </c>
      <c r="Q890" s="737">
        <f t="shared" si="41"/>
        <v>0.64628654439803879</v>
      </c>
      <c r="R890" s="714" t="s">
        <v>498</v>
      </c>
      <c r="S890" s="721" t="s">
        <v>1551</v>
      </c>
      <c r="U890" s="714">
        <v>48.9</v>
      </c>
      <c r="V890" s="714">
        <v>10374</v>
      </c>
    </row>
    <row r="891" spans="1:22">
      <c r="A891" s="721" t="s">
        <v>616</v>
      </c>
      <c r="B891" s="714">
        <v>2008</v>
      </c>
      <c r="D891" s="722" t="s">
        <v>1558</v>
      </c>
      <c r="E891" s="722" t="s">
        <v>1559</v>
      </c>
      <c r="F891" s="714" t="s">
        <v>705</v>
      </c>
      <c r="G891" s="723" t="s">
        <v>1480</v>
      </c>
      <c r="H891" s="714" t="s">
        <v>1513</v>
      </c>
      <c r="I891" s="714" t="s">
        <v>1484</v>
      </c>
      <c r="J891" s="724">
        <v>100</v>
      </c>
      <c r="K891" s="741">
        <v>35.409478845106229</v>
      </c>
      <c r="L891" s="741">
        <v>1</v>
      </c>
      <c r="M891" s="736">
        <v>100</v>
      </c>
      <c r="N891" s="719">
        <f t="shared" si="39"/>
        <v>35.409478845106229</v>
      </c>
      <c r="O891" s="737">
        <f t="shared" si="40"/>
        <v>0.35409478845106229</v>
      </c>
      <c r="P891" s="738">
        <v>0</v>
      </c>
      <c r="Q891" s="737">
        <f t="shared" si="41"/>
        <v>0.35409478845106229</v>
      </c>
      <c r="R891" s="714" t="s">
        <v>498</v>
      </c>
      <c r="S891" s="721" t="s">
        <v>1551</v>
      </c>
      <c r="U891" s="714">
        <v>48.9</v>
      </c>
      <c r="V891" s="714">
        <v>10374</v>
      </c>
    </row>
    <row r="892" spans="1:22">
      <c r="A892" s="721" t="s">
        <v>616</v>
      </c>
      <c r="B892" s="714">
        <v>2008</v>
      </c>
      <c r="D892" s="722" t="s">
        <v>1560</v>
      </c>
      <c r="E892" s="722" t="s">
        <v>1553</v>
      </c>
      <c r="F892" s="714" t="s">
        <v>705</v>
      </c>
      <c r="G892" s="723" t="s">
        <v>1480</v>
      </c>
      <c r="H892" s="714" t="s">
        <v>1513</v>
      </c>
      <c r="I892" s="714" t="s">
        <v>1484</v>
      </c>
      <c r="J892" s="724">
        <v>500</v>
      </c>
      <c r="K892" s="741">
        <v>136.19030325040856</v>
      </c>
      <c r="L892" s="741">
        <v>1</v>
      </c>
      <c r="M892" s="736">
        <v>100</v>
      </c>
      <c r="N892" s="719">
        <f t="shared" si="39"/>
        <v>136.19030325040856</v>
      </c>
      <c r="O892" s="737">
        <f t="shared" si="40"/>
        <v>0.27238060650081714</v>
      </c>
      <c r="P892" s="738">
        <v>0</v>
      </c>
      <c r="Q892" s="737">
        <f t="shared" si="41"/>
        <v>0.27238060650081714</v>
      </c>
      <c r="R892" s="714" t="s">
        <v>498</v>
      </c>
      <c r="S892" s="721" t="s">
        <v>1551</v>
      </c>
      <c r="U892" s="714">
        <v>48.9</v>
      </c>
      <c r="V892" s="714">
        <v>10374</v>
      </c>
    </row>
    <row r="893" spans="1:22">
      <c r="A893" s="721" t="s">
        <v>616</v>
      </c>
      <c r="B893" s="714">
        <v>2008</v>
      </c>
      <c r="D893" s="722" t="s">
        <v>1561</v>
      </c>
      <c r="E893" s="722" t="s">
        <v>455</v>
      </c>
      <c r="F893" s="714" t="s">
        <v>705</v>
      </c>
      <c r="G893" s="723" t="s">
        <v>1480</v>
      </c>
      <c r="H893" s="714" t="s">
        <v>1513</v>
      </c>
      <c r="I893" s="714" t="s">
        <v>402</v>
      </c>
      <c r="J893" s="724">
        <v>50</v>
      </c>
      <c r="K893" s="741">
        <v>52.297076448156886</v>
      </c>
      <c r="L893" s="741">
        <v>1</v>
      </c>
      <c r="M893" s="736">
        <v>100</v>
      </c>
      <c r="N893" s="719">
        <f t="shared" si="39"/>
        <v>52.297076448156886</v>
      </c>
      <c r="O893" s="737">
        <f t="shared" si="40"/>
        <v>1.0459415289631377</v>
      </c>
      <c r="P893" s="738">
        <v>0</v>
      </c>
      <c r="Q893" s="737">
        <f t="shared" si="41"/>
        <v>1.0459415289631377</v>
      </c>
      <c r="R893" s="714" t="s">
        <v>498</v>
      </c>
      <c r="S893" s="721" t="s">
        <v>1551</v>
      </c>
      <c r="U893" s="714">
        <v>48.9</v>
      </c>
      <c r="V893" s="714">
        <v>10374</v>
      </c>
    </row>
    <row r="894" spans="1:22">
      <c r="A894" s="721" t="s">
        <v>616</v>
      </c>
      <c r="B894" s="714">
        <v>2008</v>
      </c>
      <c r="D894" s="722" t="s">
        <v>1560</v>
      </c>
      <c r="E894" s="722" t="s">
        <v>1553</v>
      </c>
      <c r="F894" s="714" t="s">
        <v>705</v>
      </c>
      <c r="G894" s="723" t="s">
        <v>1480</v>
      </c>
      <c r="H894" s="714" t="s">
        <v>1513</v>
      </c>
      <c r="I894" s="714" t="s">
        <v>1484</v>
      </c>
      <c r="J894" s="724">
        <v>20</v>
      </c>
      <c r="K894" s="741">
        <v>13.31033230433993</v>
      </c>
      <c r="L894" s="741">
        <v>1</v>
      </c>
      <c r="M894" s="736">
        <v>100</v>
      </c>
      <c r="N894" s="719">
        <f t="shared" si="39"/>
        <v>13.31033230433993</v>
      </c>
      <c r="O894" s="737">
        <f t="shared" si="40"/>
        <v>0.66551661521699645</v>
      </c>
      <c r="P894" s="738">
        <v>0</v>
      </c>
      <c r="Q894" s="737">
        <f t="shared" si="41"/>
        <v>0.66551661521699645</v>
      </c>
      <c r="R894" s="714" t="s">
        <v>498</v>
      </c>
      <c r="S894" s="721" t="s">
        <v>1551</v>
      </c>
      <c r="U894" s="714">
        <v>48.9</v>
      </c>
      <c r="V894" s="714">
        <v>10374</v>
      </c>
    </row>
    <row r="895" spans="1:22">
      <c r="A895" s="721" t="s">
        <v>616</v>
      </c>
      <c r="B895" s="714">
        <v>2008</v>
      </c>
      <c r="D895" s="722" t="s">
        <v>615</v>
      </c>
      <c r="E895" s="722" t="s">
        <v>455</v>
      </c>
      <c r="F895" s="714" t="s">
        <v>705</v>
      </c>
      <c r="G895" s="723" t="s">
        <v>1480</v>
      </c>
      <c r="H895" s="714" t="s">
        <v>1513</v>
      </c>
      <c r="I895" s="714" t="s">
        <v>402</v>
      </c>
      <c r="J895" s="724">
        <v>10</v>
      </c>
      <c r="K895" s="741">
        <v>9.0793535500272373</v>
      </c>
      <c r="L895" s="741">
        <v>1</v>
      </c>
      <c r="M895" s="736">
        <v>100</v>
      </c>
      <c r="N895" s="719">
        <f t="shared" si="39"/>
        <v>9.0793535500272373</v>
      </c>
      <c r="O895" s="737">
        <f t="shared" si="40"/>
        <v>0.90793535500272371</v>
      </c>
      <c r="P895" s="738">
        <v>0</v>
      </c>
      <c r="Q895" s="737">
        <f t="shared" si="41"/>
        <v>0.90793535500272371</v>
      </c>
      <c r="R895" s="714" t="s">
        <v>498</v>
      </c>
      <c r="S895" s="721" t="s">
        <v>1551</v>
      </c>
      <c r="U895" s="714">
        <v>48.9</v>
      </c>
      <c r="V895" s="714">
        <v>10374</v>
      </c>
    </row>
    <row r="896" spans="1:22">
      <c r="A896" s="721" t="s">
        <v>616</v>
      </c>
      <c r="B896" s="714">
        <v>2008</v>
      </c>
      <c r="D896" s="722" t="s">
        <v>615</v>
      </c>
      <c r="E896" s="722" t="s">
        <v>455</v>
      </c>
      <c r="F896" s="714" t="s">
        <v>705</v>
      </c>
      <c r="G896" s="723" t="s">
        <v>1480</v>
      </c>
      <c r="H896" s="714" t="s">
        <v>1513</v>
      </c>
      <c r="I896" s="714" t="s">
        <v>402</v>
      </c>
      <c r="J896" s="724">
        <v>100</v>
      </c>
      <c r="K896" s="741">
        <v>96.695115307790076</v>
      </c>
      <c r="L896" s="741">
        <v>1</v>
      </c>
      <c r="M896" s="736">
        <v>100</v>
      </c>
      <c r="N896" s="719">
        <f t="shared" si="39"/>
        <v>96.695115307790076</v>
      </c>
      <c r="O896" s="737">
        <f t="shared" si="40"/>
        <v>0.9669511530779008</v>
      </c>
      <c r="P896" s="738">
        <v>0</v>
      </c>
      <c r="Q896" s="737">
        <f t="shared" si="41"/>
        <v>0.9669511530779008</v>
      </c>
      <c r="R896" s="714" t="s">
        <v>498</v>
      </c>
      <c r="S896" s="721" t="s">
        <v>1551</v>
      </c>
      <c r="U896" s="714">
        <v>48.9</v>
      </c>
      <c r="V896" s="714">
        <v>10374</v>
      </c>
    </row>
    <row r="897" spans="1:22">
      <c r="A897" s="721" t="s">
        <v>616</v>
      </c>
      <c r="B897" s="714">
        <v>2008</v>
      </c>
      <c r="D897" s="722" t="s">
        <v>616</v>
      </c>
      <c r="E897" s="722" t="s">
        <v>1487</v>
      </c>
      <c r="F897" s="714" t="s">
        <v>705</v>
      </c>
      <c r="G897" s="723" t="s">
        <v>1480</v>
      </c>
      <c r="H897" s="714" t="s">
        <v>1513</v>
      </c>
      <c r="I897" s="714" t="s">
        <v>1484</v>
      </c>
      <c r="J897" s="724">
        <v>50</v>
      </c>
      <c r="K897" s="741">
        <v>19.511530779008535</v>
      </c>
      <c r="L897" s="741">
        <v>1</v>
      </c>
      <c r="M897" s="736">
        <v>100</v>
      </c>
      <c r="N897" s="719">
        <f t="shared" si="39"/>
        <v>19.511530779008535</v>
      </c>
      <c r="O897" s="737">
        <f t="shared" si="40"/>
        <v>0.39023061558017069</v>
      </c>
      <c r="P897" s="738">
        <v>0</v>
      </c>
      <c r="Q897" s="737">
        <f t="shared" si="41"/>
        <v>0.39023061558017069</v>
      </c>
      <c r="R897" s="714" t="s">
        <v>498</v>
      </c>
      <c r="S897" s="721" t="s">
        <v>1551</v>
      </c>
      <c r="U897" s="714">
        <v>48.9</v>
      </c>
      <c r="V897" s="714">
        <v>10374</v>
      </c>
    </row>
    <row r="898" spans="1:22">
      <c r="A898" s="721" t="s">
        <v>616</v>
      </c>
      <c r="B898" s="714">
        <v>2008</v>
      </c>
      <c r="D898" s="722" t="s">
        <v>616</v>
      </c>
      <c r="E898" s="722" t="s">
        <v>1553</v>
      </c>
      <c r="F898" s="714" t="s">
        <v>705</v>
      </c>
      <c r="G898" s="723" t="s">
        <v>1480</v>
      </c>
      <c r="H898" s="714" t="s">
        <v>1513</v>
      </c>
      <c r="I898" s="714" t="s">
        <v>1484</v>
      </c>
      <c r="J898" s="724">
        <v>20</v>
      </c>
      <c r="K898" s="741">
        <v>13.437443254040311</v>
      </c>
      <c r="L898" s="741">
        <v>1</v>
      </c>
      <c r="M898" s="736">
        <v>100</v>
      </c>
      <c r="N898" s="719">
        <f t="shared" si="39"/>
        <v>13.437443254040311</v>
      </c>
      <c r="O898" s="737">
        <f t="shared" si="40"/>
        <v>0.67187216270201555</v>
      </c>
      <c r="P898" s="738">
        <v>0</v>
      </c>
      <c r="Q898" s="737">
        <f t="shared" si="41"/>
        <v>0.67187216270201555</v>
      </c>
      <c r="R898" s="714" t="s">
        <v>498</v>
      </c>
      <c r="S898" s="721" t="s">
        <v>1551</v>
      </c>
      <c r="U898" s="714">
        <v>48.9</v>
      </c>
      <c r="V898" s="714">
        <v>10374</v>
      </c>
    </row>
    <row r="899" spans="1:22">
      <c r="A899" s="721" t="s">
        <v>616</v>
      </c>
      <c r="B899" s="714">
        <v>2008</v>
      </c>
      <c r="D899" s="722" t="s">
        <v>616</v>
      </c>
      <c r="E899" s="722" t="s">
        <v>1486</v>
      </c>
      <c r="F899" s="714" t="s">
        <v>705</v>
      </c>
      <c r="G899" s="723" t="s">
        <v>1480</v>
      </c>
      <c r="H899" s="714" t="s">
        <v>1513</v>
      </c>
      <c r="I899" s="714" t="s">
        <v>1484</v>
      </c>
      <c r="J899" s="724">
        <v>50</v>
      </c>
      <c r="K899" s="741">
        <v>22.435082622117303</v>
      </c>
      <c r="L899" s="741">
        <v>1</v>
      </c>
      <c r="M899" s="736">
        <v>100</v>
      </c>
      <c r="N899" s="719">
        <f t="shared" ref="N899:N962" si="42">+K899/L899</f>
        <v>22.435082622117303</v>
      </c>
      <c r="O899" s="737">
        <f t="shared" ref="O899:O962" si="43">+N899/J899/M899*100</f>
        <v>0.44870165244234606</v>
      </c>
      <c r="P899" s="738">
        <v>0</v>
      </c>
      <c r="Q899" s="737">
        <f t="shared" si="41"/>
        <v>0.44870165244234606</v>
      </c>
      <c r="R899" s="714" t="s">
        <v>498</v>
      </c>
      <c r="S899" s="721" t="s">
        <v>1551</v>
      </c>
      <c r="U899" s="714">
        <v>48.9</v>
      </c>
      <c r="V899" s="714">
        <v>10374</v>
      </c>
    </row>
    <row r="900" spans="1:22">
      <c r="A900" s="721" t="s">
        <v>616</v>
      </c>
      <c r="B900" s="714">
        <v>2008</v>
      </c>
      <c r="D900" s="722" t="s">
        <v>616</v>
      </c>
      <c r="E900" s="722" t="s">
        <v>1486</v>
      </c>
      <c r="F900" s="714" t="s">
        <v>705</v>
      </c>
      <c r="G900" s="723" t="s">
        <v>1480</v>
      </c>
      <c r="H900" s="714" t="s">
        <v>1513</v>
      </c>
      <c r="I900" s="714" t="s">
        <v>1484</v>
      </c>
      <c r="J900" s="724">
        <v>50</v>
      </c>
      <c r="K900" s="741">
        <v>21.854003994915558</v>
      </c>
      <c r="L900" s="741">
        <v>1</v>
      </c>
      <c r="M900" s="736">
        <v>100</v>
      </c>
      <c r="N900" s="719">
        <f t="shared" si="42"/>
        <v>21.854003994915558</v>
      </c>
      <c r="O900" s="737">
        <f t="shared" si="43"/>
        <v>0.43708007989831116</v>
      </c>
      <c r="P900" s="738">
        <v>0</v>
      </c>
      <c r="Q900" s="737">
        <f t="shared" ref="Q900:Q963" si="44">+O900/(1+P900)</f>
        <v>0.43708007989831116</v>
      </c>
      <c r="R900" s="714" t="s">
        <v>498</v>
      </c>
      <c r="S900" s="721" t="s">
        <v>1551</v>
      </c>
      <c r="U900" s="714">
        <v>48.9</v>
      </c>
      <c r="V900" s="714">
        <v>10374</v>
      </c>
    </row>
    <row r="901" spans="1:22">
      <c r="A901" s="721" t="s">
        <v>616</v>
      </c>
      <c r="B901" s="714">
        <v>2008</v>
      </c>
      <c r="D901" s="722" t="s">
        <v>1562</v>
      </c>
      <c r="E901" s="722" t="s">
        <v>1553</v>
      </c>
      <c r="F901" s="714" t="s">
        <v>705</v>
      </c>
      <c r="G901" s="723" t="s">
        <v>1480</v>
      </c>
      <c r="H901" s="714" t="s">
        <v>1513</v>
      </c>
      <c r="I901" s="714" t="s">
        <v>1484</v>
      </c>
      <c r="J901" s="724">
        <v>500</v>
      </c>
      <c r="K901" s="741">
        <v>119.23007081895769</v>
      </c>
      <c r="L901" s="741">
        <v>1</v>
      </c>
      <c r="M901" s="736">
        <v>100</v>
      </c>
      <c r="N901" s="719">
        <f t="shared" si="42"/>
        <v>119.23007081895769</v>
      </c>
      <c r="O901" s="737">
        <f t="shared" si="43"/>
        <v>0.2384601416379154</v>
      </c>
      <c r="P901" s="738">
        <v>0</v>
      </c>
      <c r="Q901" s="737">
        <f t="shared" si="44"/>
        <v>0.2384601416379154</v>
      </c>
      <c r="R901" s="714" t="s">
        <v>498</v>
      </c>
      <c r="S901" s="721" t="s">
        <v>1551</v>
      </c>
      <c r="U901" s="714">
        <v>48.9</v>
      </c>
      <c r="V901" s="714">
        <v>10374</v>
      </c>
    </row>
    <row r="902" spans="1:22">
      <c r="A902" s="721" t="s">
        <v>616</v>
      </c>
      <c r="B902" s="714">
        <v>2008</v>
      </c>
      <c r="D902" s="722" t="s">
        <v>616</v>
      </c>
      <c r="E902" s="722" t="s">
        <v>1486</v>
      </c>
      <c r="F902" s="714" t="s">
        <v>705</v>
      </c>
      <c r="G902" s="723" t="s">
        <v>1480</v>
      </c>
      <c r="H902" s="714" t="s">
        <v>1513</v>
      </c>
      <c r="I902" s="714" t="s">
        <v>1484</v>
      </c>
      <c r="J902" s="724">
        <v>50</v>
      </c>
      <c r="K902" s="741">
        <v>19.811149446159433</v>
      </c>
      <c r="L902" s="741">
        <v>1</v>
      </c>
      <c r="M902" s="736">
        <v>100</v>
      </c>
      <c r="N902" s="719">
        <f t="shared" si="42"/>
        <v>19.811149446159433</v>
      </c>
      <c r="O902" s="737">
        <f t="shared" si="43"/>
        <v>0.39622298892318875</v>
      </c>
      <c r="P902" s="738">
        <v>0</v>
      </c>
      <c r="Q902" s="737">
        <f t="shared" si="44"/>
        <v>0.39622298892318875</v>
      </c>
      <c r="R902" s="714" t="s">
        <v>498</v>
      </c>
      <c r="S902" s="721" t="s">
        <v>1551</v>
      </c>
      <c r="U902" s="714">
        <v>48.9</v>
      </c>
      <c r="V902" s="714">
        <v>10374</v>
      </c>
    </row>
    <row r="903" spans="1:22">
      <c r="A903" s="721" t="s">
        <v>616</v>
      </c>
      <c r="B903" s="714">
        <v>2008</v>
      </c>
      <c r="D903" s="722" t="s">
        <v>615</v>
      </c>
      <c r="E903" s="722" t="s">
        <v>455</v>
      </c>
      <c r="F903" s="714" t="s">
        <v>705</v>
      </c>
      <c r="G903" s="723" t="s">
        <v>1480</v>
      </c>
      <c r="H903" s="714" t="s">
        <v>1513</v>
      </c>
      <c r="I903" s="714" t="s">
        <v>402</v>
      </c>
      <c r="J903" s="724">
        <v>10</v>
      </c>
      <c r="K903" s="741">
        <v>11.294715816233884</v>
      </c>
      <c r="L903" s="741">
        <v>1</v>
      </c>
      <c r="M903" s="736">
        <v>100</v>
      </c>
      <c r="N903" s="719">
        <f t="shared" si="42"/>
        <v>11.294715816233884</v>
      </c>
      <c r="O903" s="737">
        <f t="shared" si="43"/>
        <v>1.1294715816233885</v>
      </c>
      <c r="P903" s="738">
        <v>0</v>
      </c>
      <c r="Q903" s="737">
        <f t="shared" si="44"/>
        <v>1.1294715816233885</v>
      </c>
      <c r="R903" s="714" t="s">
        <v>498</v>
      </c>
      <c r="S903" s="721" t="s">
        <v>1551</v>
      </c>
      <c r="U903" s="714">
        <v>48.9</v>
      </c>
      <c r="V903" s="714">
        <v>10374</v>
      </c>
    </row>
    <row r="904" spans="1:22">
      <c r="A904" s="721" t="s">
        <v>616</v>
      </c>
      <c r="B904" s="714">
        <v>2008</v>
      </c>
      <c r="D904" s="722" t="s">
        <v>1563</v>
      </c>
      <c r="E904" s="722" t="s">
        <v>455</v>
      </c>
      <c r="F904" s="714" t="s">
        <v>705</v>
      </c>
      <c r="G904" s="723" t="s">
        <v>1480</v>
      </c>
      <c r="H904" s="714" t="s">
        <v>1513</v>
      </c>
      <c r="I904" s="714" t="s">
        <v>402</v>
      </c>
      <c r="J904" s="724">
        <v>50</v>
      </c>
      <c r="K904" s="741">
        <v>39.858362084619571</v>
      </c>
      <c r="L904" s="741">
        <v>1</v>
      </c>
      <c r="M904" s="736">
        <v>100</v>
      </c>
      <c r="N904" s="719">
        <f t="shared" si="42"/>
        <v>39.858362084619571</v>
      </c>
      <c r="O904" s="737">
        <f t="shared" si="43"/>
        <v>0.7971672416923915</v>
      </c>
      <c r="P904" s="738">
        <v>0</v>
      </c>
      <c r="Q904" s="737">
        <f t="shared" si="44"/>
        <v>0.7971672416923915</v>
      </c>
      <c r="R904" s="714" t="s">
        <v>498</v>
      </c>
      <c r="S904" s="721" t="s">
        <v>1551</v>
      </c>
      <c r="U904" s="714">
        <v>48.9</v>
      </c>
      <c r="V904" s="714">
        <v>10374</v>
      </c>
    </row>
    <row r="905" spans="1:22">
      <c r="A905" s="721" t="s">
        <v>616</v>
      </c>
      <c r="B905" s="714">
        <v>2008</v>
      </c>
      <c r="D905" s="722" t="s">
        <v>1564</v>
      </c>
      <c r="E905" s="722" t="s">
        <v>1555</v>
      </c>
      <c r="F905" s="714" t="s">
        <v>705</v>
      </c>
      <c r="G905" s="723" t="s">
        <v>1480</v>
      </c>
      <c r="H905" s="714" t="s">
        <v>1513</v>
      </c>
      <c r="I905" s="714" t="s">
        <v>402</v>
      </c>
      <c r="J905" s="724">
        <v>100</v>
      </c>
      <c r="K905" s="741">
        <v>45.396767750136185</v>
      </c>
      <c r="L905" s="741">
        <v>1</v>
      </c>
      <c r="M905" s="736">
        <v>100</v>
      </c>
      <c r="N905" s="719">
        <f t="shared" si="42"/>
        <v>45.396767750136185</v>
      </c>
      <c r="O905" s="737">
        <f t="shared" si="43"/>
        <v>0.45396767750136185</v>
      </c>
      <c r="P905" s="738">
        <v>0</v>
      </c>
      <c r="Q905" s="737">
        <f t="shared" si="44"/>
        <v>0.45396767750136185</v>
      </c>
      <c r="R905" s="714" t="s">
        <v>498</v>
      </c>
      <c r="S905" s="721" t="s">
        <v>1551</v>
      </c>
      <c r="U905" s="714">
        <v>48.9</v>
      </c>
      <c r="V905" s="714">
        <v>10374</v>
      </c>
    </row>
    <row r="906" spans="1:22">
      <c r="A906" s="721" t="s">
        <v>616</v>
      </c>
      <c r="B906" s="714">
        <v>2008</v>
      </c>
      <c r="D906" s="722" t="s">
        <v>616</v>
      </c>
      <c r="E906" s="722" t="s">
        <v>1486</v>
      </c>
      <c r="F906" s="714" t="s">
        <v>705</v>
      </c>
      <c r="G906" s="723" t="s">
        <v>1480</v>
      </c>
      <c r="H906" s="714" t="s">
        <v>1513</v>
      </c>
      <c r="I906" s="714" t="s">
        <v>1484</v>
      </c>
      <c r="J906" s="724">
        <v>50</v>
      </c>
      <c r="K906" s="741">
        <v>29.507899037588523</v>
      </c>
      <c r="L906" s="741">
        <v>1</v>
      </c>
      <c r="M906" s="736">
        <v>100</v>
      </c>
      <c r="N906" s="719">
        <f t="shared" si="42"/>
        <v>29.507899037588523</v>
      </c>
      <c r="O906" s="737">
        <f t="shared" si="43"/>
        <v>0.59015798075177051</v>
      </c>
      <c r="P906" s="738">
        <v>0</v>
      </c>
      <c r="Q906" s="737">
        <f t="shared" si="44"/>
        <v>0.59015798075177051</v>
      </c>
      <c r="R906" s="714" t="s">
        <v>498</v>
      </c>
      <c r="S906" s="721" t="s">
        <v>1551</v>
      </c>
      <c r="U906" s="714">
        <v>48.9</v>
      </c>
      <c r="V906" s="714">
        <v>10374</v>
      </c>
    </row>
    <row r="907" spans="1:22">
      <c r="A907" s="721" t="s">
        <v>616</v>
      </c>
      <c r="B907" s="714">
        <v>2008</v>
      </c>
      <c r="D907" s="722" t="s">
        <v>1565</v>
      </c>
      <c r="E907" s="722" t="s">
        <v>455</v>
      </c>
      <c r="F907" s="714" t="s">
        <v>705</v>
      </c>
      <c r="G907" s="723" t="s">
        <v>1480</v>
      </c>
      <c r="H907" s="714" t="s">
        <v>1513</v>
      </c>
      <c r="I907" s="714" t="s">
        <v>402</v>
      </c>
      <c r="J907" s="724">
        <v>50</v>
      </c>
      <c r="K907" s="741">
        <v>46.758670782640273</v>
      </c>
      <c r="L907" s="741">
        <v>1</v>
      </c>
      <c r="M907" s="736">
        <v>100</v>
      </c>
      <c r="N907" s="719">
        <f t="shared" si="42"/>
        <v>46.758670782640273</v>
      </c>
      <c r="O907" s="737">
        <f t="shared" si="43"/>
        <v>0.93517341565280554</v>
      </c>
      <c r="P907" s="738">
        <v>0</v>
      </c>
      <c r="Q907" s="737">
        <f t="shared" si="44"/>
        <v>0.93517341565280554</v>
      </c>
      <c r="R907" s="714" t="s">
        <v>498</v>
      </c>
      <c r="S907" s="721" t="s">
        <v>1551</v>
      </c>
      <c r="U907" s="714">
        <v>48.9</v>
      </c>
      <c r="V907" s="714">
        <v>10374</v>
      </c>
    </row>
    <row r="908" spans="1:22">
      <c r="A908" s="721" t="s">
        <v>616</v>
      </c>
      <c r="B908" s="714">
        <v>2008</v>
      </c>
      <c r="D908" s="722" t="s">
        <v>1566</v>
      </c>
      <c r="E908" s="722" t="s">
        <v>1486</v>
      </c>
      <c r="F908" s="714" t="s">
        <v>705</v>
      </c>
      <c r="G908" s="723" t="s">
        <v>1480</v>
      </c>
      <c r="H908" s="714" t="s">
        <v>1513</v>
      </c>
      <c r="I908" s="714" t="s">
        <v>1484</v>
      </c>
      <c r="J908" s="724">
        <v>50</v>
      </c>
      <c r="K908" s="741">
        <v>19.520610132558559</v>
      </c>
      <c r="L908" s="741">
        <v>1</v>
      </c>
      <c r="M908" s="736">
        <v>100</v>
      </c>
      <c r="N908" s="719">
        <f t="shared" si="42"/>
        <v>19.520610132558559</v>
      </c>
      <c r="O908" s="737">
        <f t="shared" si="43"/>
        <v>0.39041220265117116</v>
      </c>
      <c r="P908" s="738">
        <v>0</v>
      </c>
      <c r="Q908" s="737">
        <f t="shared" si="44"/>
        <v>0.39041220265117116</v>
      </c>
      <c r="R908" s="714" t="s">
        <v>498</v>
      </c>
      <c r="S908" s="721" t="s">
        <v>1551</v>
      </c>
      <c r="U908" s="714">
        <v>48.9</v>
      </c>
      <c r="V908" s="714">
        <v>10374</v>
      </c>
    </row>
    <row r="909" spans="1:22">
      <c r="A909" s="721" t="s">
        <v>616</v>
      </c>
      <c r="B909" s="714">
        <v>2008</v>
      </c>
      <c r="D909" s="722" t="s">
        <v>1566</v>
      </c>
      <c r="E909" s="722" t="s">
        <v>1496</v>
      </c>
      <c r="F909" s="714" t="s">
        <v>705</v>
      </c>
      <c r="G909" s="723" t="s">
        <v>1480</v>
      </c>
      <c r="H909" s="714" t="s">
        <v>1513</v>
      </c>
      <c r="I909" s="714" t="s">
        <v>1484</v>
      </c>
      <c r="J909" s="724">
        <v>20</v>
      </c>
      <c r="K909" s="741">
        <v>6.0559288178681676</v>
      </c>
      <c r="L909" s="741">
        <v>1</v>
      </c>
      <c r="M909" s="736">
        <v>100</v>
      </c>
      <c r="N909" s="719">
        <f t="shared" si="42"/>
        <v>6.0559288178681676</v>
      </c>
      <c r="O909" s="737">
        <f t="shared" si="43"/>
        <v>0.3027964408934084</v>
      </c>
      <c r="P909" s="738">
        <v>0</v>
      </c>
      <c r="Q909" s="737">
        <f t="shared" si="44"/>
        <v>0.3027964408934084</v>
      </c>
      <c r="R909" s="714" t="s">
        <v>498</v>
      </c>
      <c r="S909" s="721" t="s">
        <v>1551</v>
      </c>
      <c r="U909" s="714">
        <v>48.9</v>
      </c>
      <c r="V909" s="714">
        <v>10374</v>
      </c>
    </row>
    <row r="910" spans="1:22">
      <c r="A910" s="721" t="s">
        <v>616</v>
      </c>
      <c r="B910" s="714">
        <v>2008</v>
      </c>
      <c r="D910" s="722" t="s">
        <v>1565</v>
      </c>
      <c r="E910" s="722" t="s">
        <v>455</v>
      </c>
      <c r="F910" s="714" t="s">
        <v>705</v>
      </c>
      <c r="G910" s="723" t="s">
        <v>1480</v>
      </c>
      <c r="H910" s="714" t="s">
        <v>1513</v>
      </c>
      <c r="I910" s="714" t="s">
        <v>402</v>
      </c>
      <c r="J910" s="724">
        <v>50</v>
      </c>
      <c r="K910" s="741">
        <v>48.33847830034501</v>
      </c>
      <c r="L910" s="741">
        <v>1</v>
      </c>
      <c r="M910" s="736">
        <v>100</v>
      </c>
      <c r="N910" s="719">
        <f t="shared" si="42"/>
        <v>48.33847830034501</v>
      </c>
      <c r="O910" s="737">
        <f t="shared" si="43"/>
        <v>0.96676956600690012</v>
      </c>
      <c r="P910" s="738">
        <v>0</v>
      </c>
      <c r="Q910" s="737">
        <f t="shared" si="44"/>
        <v>0.96676956600690012</v>
      </c>
      <c r="R910" s="714" t="s">
        <v>498</v>
      </c>
      <c r="S910" s="721" t="s">
        <v>1551</v>
      </c>
      <c r="U910" s="714">
        <v>48.9</v>
      </c>
      <c r="V910" s="714">
        <v>10374</v>
      </c>
    </row>
    <row r="911" spans="1:22">
      <c r="A911" s="721" t="s">
        <v>616</v>
      </c>
      <c r="B911" s="714">
        <v>2008</v>
      </c>
      <c r="D911" s="722" t="s">
        <v>1566</v>
      </c>
      <c r="E911" s="722" t="s">
        <v>1497</v>
      </c>
      <c r="F911" s="714" t="s">
        <v>705</v>
      </c>
      <c r="G911" s="723" t="s">
        <v>1480</v>
      </c>
      <c r="H911" s="714" t="s">
        <v>1513</v>
      </c>
      <c r="I911" s="714" t="s">
        <v>1484</v>
      </c>
      <c r="J911" s="724">
        <v>50</v>
      </c>
      <c r="K911" s="741">
        <v>32.758307608498271</v>
      </c>
      <c r="L911" s="741">
        <v>1</v>
      </c>
      <c r="M911" s="736">
        <v>100</v>
      </c>
      <c r="N911" s="719">
        <f t="shared" si="42"/>
        <v>32.758307608498271</v>
      </c>
      <c r="O911" s="737">
        <f t="shared" si="43"/>
        <v>0.65516615216996543</v>
      </c>
      <c r="P911" s="738">
        <v>0</v>
      </c>
      <c r="Q911" s="737">
        <f t="shared" si="44"/>
        <v>0.65516615216996543</v>
      </c>
      <c r="R911" s="714" t="s">
        <v>498</v>
      </c>
      <c r="S911" s="721" t="s">
        <v>1551</v>
      </c>
      <c r="U911" s="714">
        <v>48.9</v>
      </c>
      <c r="V911" s="714">
        <v>10374</v>
      </c>
    </row>
    <row r="912" spans="1:22">
      <c r="A912" s="721" t="s">
        <v>616</v>
      </c>
      <c r="B912" s="714">
        <v>2008</v>
      </c>
      <c r="D912" s="722" t="s">
        <v>616</v>
      </c>
      <c r="E912" s="722" t="s">
        <v>1486</v>
      </c>
      <c r="F912" s="714" t="s">
        <v>705</v>
      </c>
      <c r="G912" s="723" t="s">
        <v>1480</v>
      </c>
      <c r="H912" s="714" t="s">
        <v>1513</v>
      </c>
      <c r="I912" s="714" t="s">
        <v>1484</v>
      </c>
      <c r="J912" s="724">
        <v>50</v>
      </c>
      <c r="K912" s="741">
        <v>19.513346649718539</v>
      </c>
      <c r="L912" s="741">
        <v>1</v>
      </c>
      <c r="M912" s="736">
        <v>100</v>
      </c>
      <c r="N912" s="719">
        <f t="shared" si="42"/>
        <v>19.513346649718539</v>
      </c>
      <c r="O912" s="737">
        <f t="shared" si="43"/>
        <v>0.39026693299437076</v>
      </c>
      <c r="P912" s="738">
        <v>0</v>
      </c>
      <c r="Q912" s="737">
        <f t="shared" si="44"/>
        <v>0.39026693299437076</v>
      </c>
      <c r="R912" s="714" t="s">
        <v>498</v>
      </c>
      <c r="S912" s="721" t="s">
        <v>1551</v>
      </c>
      <c r="U912" s="714">
        <v>48.9</v>
      </c>
      <c r="V912" s="714">
        <v>10374</v>
      </c>
    </row>
    <row r="913" spans="1:22">
      <c r="A913" s="721" t="s">
        <v>616</v>
      </c>
      <c r="B913" s="714">
        <v>2008</v>
      </c>
      <c r="D913" s="722" t="s">
        <v>615</v>
      </c>
      <c r="E913" s="722" t="s">
        <v>455</v>
      </c>
      <c r="F913" s="714" t="s">
        <v>705</v>
      </c>
      <c r="G913" s="723" t="s">
        <v>1480</v>
      </c>
      <c r="H913" s="714" t="s">
        <v>1513</v>
      </c>
      <c r="I913" s="714" t="s">
        <v>402</v>
      </c>
      <c r="J913" s="724">
        <v>100</v>
      </c>
      <c r="K913" s="741">
        <v>133.3085164336299</v>
      </c>
      <c r="L913" s="741">
        <v>1</v>
      </c>
      <c r="M913" s="736">
        <v>100</v>
      </c>
      <c r="N913" s="719">
        <f t="shared" si="42"/>
        <v>133.3085164336299</v>
      </c>
      <c r="O913" s="737">
        <f t="shared" si="43"/>
        <v>1.3330851643362991</v>
      </c>
      <c r="P913" s="738">
        <v>0</v>
      </c>
      <c r="Q913" s="737">
        <f t="shared" si="44"/>
        <v>1.3330851643362991</v>
      </c>
      <c r="R913" s="714" t="s">
        <v>498</v>
      </c>
      <c r="S913" s="721" t="s">
        <v>1551</v>
      </c>
      <c r="U913" s="714">
        <v>48.9</v>
      </c>
      <c r="V913" s="714">
        <v>10374</v>
      </c>
    </row>
    <row r="914" spans="1:22">
      <c r="A914" s="721" t="s">
        <v>616</v>
      </c>
      <c r="B914" s="714">
        <v>2008</v>
      </c>
      <c r="D914" s="722" t="s">
        <v>1567</v>
      </c>
      <c r="E914" s="722" t="s">
        <v>1553</v>
      </c>
      <c r="F914" s="714" t="s">
        <v>705</v>
      </c>
      <c r="G914" s="723" t="s">
        <v>1480</v>
      </c>
      <c r="H914" s="714" t="s">
        <v>1513</v>
      </c>
      <c r="I914" s="714" t="s">
        <v>1484</v>
      </c>
      <c r="J914" s="724">
        <v>500</v>
      </c>
      <c r="K914" s="741">
        <v>177.91901216633374</v>
      </c>
      <c r="L914" s="741">
        <v>1</v>
      </c>
      <c r="M914" s="736">
        <v>100</v>
      </c>
      <c r="N914" s="719">
        <f t="shared" si="42"/>
        <v>177.91901216633374</v>
      </c>
      <c r="O914" s="737">
        <f t="shared" si="43"/>
        <v>0.35583802433266748</v>
      </c>
      <c r="P914" s="738">
        <v>0</v>
      </c>
      <c r="Q914" s="737">
        <f t="shared" si="44"/>
        <v>0.35583802433266748</v>
      </c>
      <c r="R914" s="714" t="s">
        <v>498</v>
      </c>
      <c r="S914" s="721" t="s">
        <v>1551</v>
      </c>
      <c r="U914" s="714">
        <v>48.9</v>
      </c>
      <c r="V914" s="714">
        <v>10374</v>
      </c>
    </row>
    <row r="915" spans="1:22">
      <c r="A915" s="721" t="s">
        <v>616</v>
      </c>
      <c r="B915" s="714">
        <v>2008</v>
      </c>
      <c r="D915" s="722" t="s">
        <v>616</v>
      </c>
      <c r="E915" s="715" t="s">
        <v>1518</v>
      </c>
      <c r="F915" s="714" t="s">
        <v>705</v>
      </c>
      <c r="G915" s="723" t="s">
        <v>1480</v>
      </c>
      <c r="H915" s="714" t="s">
        <v>1513</v>
      </c>
      <c r="I915" s="714" t="s">
        <v>1484</v>
      </c>
      <c r="J915" s="724">
        <v>50</v>
      </c>
      <c r="K915" s="741">
        <v>26.965680043580896</v>
      </c>
      <c r="L915" s="741">
        <v>1</v>
      </c>
      <c r="M915" s="736">
        <v>100</v>
      </c>
      <c r="N915" s="719">
        <f t="shared" si="42"/>
        <v>26.965680043580896</v>
      </c>
      <c r="O915" s="737">
        <f t="shared" si="43"/>
        <v>0.53931360087161795</v>
      </c>
      <c r="P915" s="738">
        <v>0</v>
      </c>
      <c r="Q915" s="737">
        <f t="shared" si="44"/>
        <v>0.53931360087161795</v>
      </c>
      <c r="R915" s="714" t="s">
        <v>498</v>
      </c>
      <c r="S915" s="721" t="s">
        <v>1551</v>
      </c>
      <c r="U915" s="714">
        <v>48.9</v>
      </c>
      <c r="V915" s="714">
        <v>10374</v>
      </c>
    </row>
    <row r="916" spans="1:22">
      <c r="A916" s="721" t="s">
        <v>616</v>
      </c>
      <c r="B916" s="714">
        <v>2008</v>
      </c>
      <c r="D916" s="722" t="s">
        <v>1550</v>
      </c>
      <c r="E916" s="722" t="s">
        <v>455</v>
      </c>
      <c r="F916" s="714" t="s">
        <v>705</v>
      </c>
      <c r="G916" s="723" t="s">
        <v>1480</v>
      </c>
      <c r="H916" s="714" t="s">
        <v>1511</v>
      </c>
      <c r="I916" s="714" t="s">
        <v>402</v>
      </c>
      <c r="J916" s="724">
        <v>20</v>
      </c>
      <c r="K916" s="741">
        <v>8.8977664790266928</v>
      </c>
      <c r="L916" s="741">
        <v>1</v>
      </c>
      <c r="M916" s="736">
        <v>100</v>
      </c>
      <c r="N916" s="719">
        <f t="shared" si="42"/>
        <v>8.8977664790266928</v>
      </c>
      <c r="O916" s="737">
        <f t="shared" si="43"/>
        <v>0.44488832395133465</v>
      </c>
      <c r="P916" s="738">
        <v>0</v>
      </c>
      <c r="Q916" s="737">
        <f t="shared" si="44"/>
        <v>0.44488832395133465</v>
      </c>
      <c r="R916" s="714" t="s">
        <v>498</v>
      </c>
      <c r="S916" s="721" t="s">
        <v>1551</v>
      </c>
      <c r="U916" s="714">
        <v>48.9</v>
      </c>
      <c r="V916" s="714">
        <v>10374</v>
      </c>
    </row>
    <row r="917" spans="1:22">
      <c r="A917" s="721" t="s">
        <v>616</v>
      </c>
      <c r="B917" s="714">
        <v>2008</v>
      </c>
      <c r="D917" s="722" t="s">
        <v>1550</v>
      </c>
      <c r="E917" s="722" t="s">
        <v>455</v>
      </c>
      <c r="F917" s="714" t="s">
        <v>705</v>
      </c>
      <c r="G917" s="723" t="s">
        <v>1480</v>
      </c>
      <c r="H917" s="714" t="s">
        <v>1511</v>
      </c>
      <c r="I917" s="714" t="s">
        <v>402</v>
      </c>
      <c r="J917" s="724">
        <v>20</v>
      </c>
      <c r="K917" s="741">
        <v>9.4425276920283263</v>
      </c>
      <c r="L917" s="741">
        <v>1</v>
      </c>
      <c r="M917" s="736">
        <v>100</v>
      </c>
      <c r="N917" s="719">
        <f t="shared" si="42"/>
        <v>9.4425276920283263</v>
      </c>
      <c r="O917" s="737">
        <f t="shared" si="43"/>
        <v>0.47212638460141632</v>
      </c>
      <c r="P917" s="738">
        <v>0</v>
      </c>
      <c r="Q917" s="737">
        <f t="shared" si="44"/>
        <v>0.47212638460141632</v>
      </c>
      <c r="R917" s="714" t="s">
        <v>498</v>
      </c>
      <c r="S917" s="721" t="s">
        <v>1551</v>
      </c>
      <c r="U917" s="714">
        <v>48.9</v>
      </c>
      <c r="V917" s="714">
        <v>10374</v>
      </c>
    </row>
    <row r="918" spans="1:22">
      <c r="A918" s="721" t="s">
        <v>616</v>
      </c>
      <c r="B918" s="714">
        <v>2008</v>
      </c>
      <c r="D918" s="722" t="s">
        <v>615</v>
      </c>
      <c r="E918" s="722" t="s">
        <v>455</v>
      </c>
      <c r="F918" s="714" t="s">
        <v>705</v>
      </c>
      <c r="G918" s="723" t="s">
        <v>1480</v>
      </c>
      <c r="H918" s="714" t="s">
        <v>1511</v>
      </c>
      <c r="I918" s="714" t="s">
        <v>402</v>
      </c>
      <c r="J918" s="724">
        <v>20</v>
      </c>
      <c r="K918" s="741">
        <v>9.2609406210277818</v>
      </c>
      <c r="L918" s="741">
        <v>1</v>
      </c>
      <c r="M918" s="736">
        <v>100</v>
      </c>
      <c r="N918" s="719">
        <f t="shared" si="42"/>
        <v>9.2609406210277818</v>
      </c>
      <c r="O918" s="737">
        <f t="shared" si="43"/>
        <v>0.46304703105138911</v>
      </c>
      <c r="P918" s="738">
        <v>0</v>
      </c>
      <c r="Q918" s="737">
        <f t="shared" si="44"/>
        <v>0.46304703105138911</v>
      </c>
      <c r="R918" s="714" t="s">
        <v>498</v>
      </c>
      <c r="S918" s="721" t="s">
        <v>1551</v>
      </c>
      <c r="U918" s="714">
        <v>48.9</v>
      </c>
      <c r="V918" s="714">
        <v>10374</v>
      </c>
    </row>
    <row r="919" spans="1:22">
      <c r="A919" s="721" t="s">
        <v>616</v>
      </c>
      <c r="B919" s="714">
        <v>2008</v>
      </c>
      <c r="D919" s="722" t="s">
        <v>1550</v>
      </c>
      <c r="E919" s="722" t="s">
        <v>455</v>
      </c>
      <c r="F919" s="714" t="s">
        <v>705</v>
      </c>
      <c r="G919" s="723" t="s">
        <v>1480</v>
      </c>
      <c r="H919" s="714" t="s">
        <v>1511</v>
      </c>
      <c r="I919" s="714" t="s">
        <v>402</v>
      </c>
      <c r="J919" s="724">
        <v>20</v>
      </c>
      <c r="K919" s="741">
        <v>7.8136916651534403</v>
      </c>
      <c r="L919" s="741">
        <v>1</v>
      </c>
      <c r="M919" s="736">
        <v>100</v>
      </c>
      <c r="N919" s="719">
        <f t="shared" si="42"/>
        <v>7.8136916651534403</v>
      </c>
      <c r="O919" s="737">
        <f t="shared" si="43"/>
        <v>0.39068458325767202</v>
      </c>
      <c r="P919" s="738">
        <v>0</v>
      </c>
      <c r="Q919" s="737">
        <f t="shared" si="44"/>
        <v>0.39068458325767202</v>
      </c>
      <c r="R919" s="714" t="s">
        <v>498</v>
      </c>
      <c r="S919" s="721" t="s">
        <v>1551</v>
      </c>
      <c r="U919" s="714">
        <v>48.9</v>
      </c>
      <c r="V919" s="714">
        <v>10374</v>
      </c>
    </row>
    <row r="920" spans="1:22">
      <c r="A920" s="721" t="s">
        <v>616</v>
      </c>
      <c r="B920" s="714">
        <v>2008</v>
      </c>
      <c r="D920" s="722" t="s">
        <v>1550</v>
      </c>
      <c r="E920" s="722" t="s">
        <v>455</v>
      </c>
      <c r="F920" s="714" t="s">
        <v>705</v>
      </c>
      <c r="G920" s="723" t="s">
        <v>1480</v>
      </c>
      <c r="H920" s="714" t="s">
        <v>1511</v>
      </c>
      <c r="I920" s="714" t="s">
        <v>402</v>
      </c>
      <c r="J920" s="724">
        <v>20</v>
      </c>
      <c r="K920" s="741">
        <v>9.1156709642273466</v>
      </c>
      <c r="L920" s="741">
        <v>1</v>
      </c>
      <c r="M920" s="736">
        <v>100</v>
      </c>
      <c r="N920" s="719">
        <f t="shared" si="42"/>
        <v>9.1156709642273466</v>
      </c>
      <c r="O920" s="737">
        <f t="shared" si="43"/>
        <v>0.45578354821136735</v>
      </c>
      <c r="P920" s="738">
        <v>0</v>
      </c>
      <c r="Q920" s="737">
        <f t="shared" si="44"/>
        <v>0.45578354821136735</v>
      </c>
      <c r="R920" s="714" t="s">
        <v>498</v>
      </c>
      <c r="S920" s="721" t="s">
        <v>1551</v>
      </c>
      <c r="U920" s="714">
        <v>48.9</v>
      </c>
      <c r="V920" s="714">
        <v>10374</v>
      </c>
    </row>
    <row r="921" spans="1:22">
      <c r="A921" s="721" t="s">
        <v>616</v>
      </c>
      <c r="B921" s="714">
        <v>2008</v>
      </c>
      <c r="D921" s="722" t="s">
        <v>1556</v>
      </c>
      <c r="E921" s="722" t="s">
        <v>455</v>
      </c>
      <c r="F921" s="714" t="s">
        <v>705</v>
      </c>
      <c r="G921" s="723" t="s">
        <v>1480</v>
      </c>
      <c r="H921" s="714" t="s">
        <v>1511</v>
      </c>
      <c r="I921" s="714" t="s">
        <v>402</v>
      </c>
      <c r="J921" s="724">
        <v>20</v>
      </c>
      <c r="K921" s="741">
        <v>11.548937715634645</v>
      </c>
      <c r="L921" s="741">
        <v>1</v>
      </c>
      <c r="M921" s="736">
        <v>100</v>
      </c>
      <c r="N921" s="719">
        <f t="shared" si="42"/>
        <v>11.548937715634645</v>
      </c>
      <c r="O921" s="737">
        <f t="shared" si="43"/>
        <v>0.57744688578173231</v>
      </c>
      <c r="P921" s="738">
        <v>0</v>
      </c>
      <c r="Q921" s="737">
        <f t="shared" si="44"/>
        <v>0.57744688578173231</v>
      </c>
      <c r="R921" s="714" t="s">
        <v>498</v>
      </c>
      <c r="S921" s="721" t="s">
        <v>1551</v>
      </c>
      <c r="U921" s="714">
        <v>48.9</v>
      </c>
      <c r="V921" s="714">
        <v>10374</v>
      </c>
    </row>
    <row r="922" spans="1:22">
      <c r="A922" s="721" t="s">
        <v>616</v>
      </c>
      <c r="B922" s="714">
        <v>2008</v>
      </c>
      <c r="D922" s="722" t="s">
        <v>1556</v>
      </c>
      <c r="E922" s="722" t="s">
        <v>455</v>
      </c>
      <c r="F922" s="714" t="s">
        <v>705</v>
      </c>
      <c r="G922" s="723" t="s">
        <v>1480</v>
      </c>
      <c r="H922" s="714" t="s">
        <v>1511</v>
      </c>
      <c r="I922" s="714" t="s">
        <v>402</v>
      </c>
      <c r="J922" s="724">
        <v>20</v>
      </c>
      <c r="K922" s="741">
        <v>13.019792990739058</v>
      </c>
      <c r="L922" s="741">
        <v>1</v>
      </c>
      <c r="M922" s="736">
        <v>100</v>
      </c>
      <c r="N922" s="719">
        <f t="shared" si="42"/>
        <v>13.019792990739058</v>
      </c>
      <c r="O922" s="737">
        <f t="shared" si="43"/>
        <v>0.65098964953695293</v>
      </c>
      <c r="P922" s="738">
        <v>0</v>
      </c>
      <c r="Q922" s="737">
        <f t="shared" si="44"/>
        <v>0.65098964953695293</v>
      </c>
      <c r="R922" s="714" t="s">
        <v>498</v>
      </c>
      <c r="S922" s="721" t="s">
        <v>1551</v>
      </c>
      <c r="U922" s="714">
        <v>48.9</v>
      </c>
      <c r="V922" s="714">
        <v>10374</v>
      </c>
    </row>
    <row r="923" spans="1:22">
      <c r="A923" s="721" t="s">
        <v>616</v>
      </c>
      <c r="B923" s="714">
        <v>2008</v>
      </c>
      <c r="D923" s="722" t="s">
        <v>1550</v>
      </c>
      <c r="E923" s="722" t="s">
        <v>455</v>
      </c>
      <c r="F923" s="714" t="s">
        <v>705</v>
      </c>
      <c r="G923" s="723" t="s">
        <v>1480</v>
      </c>
      <c r="H923" s="714" t="s">
        <v>1511</v>
      </c>
      <c r="I923" s="714" t="s">
        <v>402</v>
      </c>
      <c r="J923" s="724">
        <v>20</v>
      </c>
      <c r="K923" s="741">
        <v>13.019792990739058</v>
      </c>
      <c r="L923" s="741">
        <v>1</v>
      </c>
      <c r="M923" s="736">
        <v>100</v>
      </c>
      <c r="N923" s="719">
        <f t="shared" si="42"/>
        <v>13.019792990739058</v>
      </c>
      <c r="O923" s="737">
        <f t="shared" si="43"/>
        <v>0.65098964953695293</v>
      </c>
      <c r="P923" s="738">
        <v>0</v>
      </c>
      <c r="Q923" s="737">
        <f t="shared" si="44"/>
        <v>0.65098964953695293</v>
      </c>
      <c r="R923" s="714" t="s">
        <v>498</v>
      </c>
      <c r="S923" s="721" t="s">
        <v>1551</v>
      </c>
      <c r="U923" s="714">
        <v>48.9</v>
      </c>
      <c r="V923" s="714">
        <v>10374</v>
      </c>
    </row>
    <row r="924" spans="1:22">
      <c r="A924" s="721" t="s">
        <v>616</v>
      </c>
      <c r="B924" s="714">
        <v>2008</v>
      </c>
      <c r="D924" s="722" t="s">
        <v>1556</v>
      </c>
      <c r="E924" s="722" t="s">
        <v>455</v>
      </c>
      <c r="F924" s="714" t="s">
        <v>705</v>
      </c>
      <c r="G924" s="723" t="s">
        <v>1480</v>
      </c>
      <c r="H924" s="714" t="s">
        <v>1511</v>
      </c>
      <c r="I924" s="714" t="s">
        <v>402</v>
      </c>
      <c r="J924" s="724">
        <v>20</v>
      </c>
      <c r="K924" s="741">
        <v>11.07681133103323</v>
      </c>
      <c r="L924" s="741">
        <v>1</v>
      </c>
      <c r="M924" s="736">
        <v>100</v>
      </c>
      <c r="N924" s="719">
        <f t="shared" si="42"/>
        <v>11.07681133103323</v>
      </c>
      <c r="O924" s="737">
        <f t="shared" si="43"/>
        <v>0.55384056655166147</v>
      </c>
      <c r="P924" s="738">
        <v>0</v>
      </c>
      <c r="Q924" s="737">
        <f t="shared" si="44"/>
        <v>0.55384056655166147</v>
      </c>
      <c r="R924" s="714" t="s">
        <v>498</v>
      </c>
      <c r="S924" s="721" t="s">
        <v>1551</v>
      </c>
      <c r="U924" s="714">
        <v>48.9</v>
      </c>
      <c r="V924" s="714">
        <v>10374</v>
      </c>
    </row>
    <row r="925" spans="1:22">
      <c r="A925" s="721" t="s">
        <v>616</v>
      </c>
      <c r="B925" s="714">
        <v>2008</v>
      </c>
      <c r="D925" s="722" t="s">
        <v>1565</v>
      </c>
      <c r="E925" s="722" t="s">
        <v>455</v>
      </c>
      <c r="F925" s="714" t="s">
        <v>705</v>
      </c>
      <c r="G925" s="723" t="s">
        <v>1480</v>
      </c>
      <c r="H925" s="714" t="s">
        <v>1511</v>
      </c>
      <c r="I925" s="714" t="s">
        <v>402</v>
      </c>
      <c r="J925" s="724">
        <v>20</v>
      </c>
      <c r="K925" s="741">
        <v>11.821318322135463</v>
      </c>
      <c r="L925" s="741">
        <v>1</v>
      </c>
      <c r="M925" s="736">
        <v>100</v>
      </c>
      <c r="N925" s="719">
        <f t="shared" si="42"/>
        <v>11.821318322135463</v>
      </c>
      <c r="O925" s="737">
        <f t="shared" si="43"/>
        <v>0.59106591610677317</v>
      </c>
      <c r="P925" s="738">
        <v>0</v>
      </c>
      <c r="Q925" s="737">
        <f t="shared" si="44"/>
        <v>0.59106591610677317</v>
      </c>
      <c r="R925" s="714" t="s">
        <v>498</v>
      </c>
      <c r="S925" s="721" t="s">
        <v>1551</v>
      </c>
      <c r="U925" s="714">
        <v>48.9</v>
      </c>
      <c r="V925" s="714">
        <v>10374</v>
      </c>
    </row>
    <row r="926" spans="1:22">
      <c r="A926" s="721" t="s">
        <v>616</v>
      </c>
      <c r="B926" s="714">
        <v>2008</v>
      </c>
      <c r="D926" s="722" t="s">
        <v>1556</v>
      </c>
      <c r="E926" s="722" t="s">
        <v>455</v>
      </c>
      <c r="F926" s="714" t="s">
        <v>705</v>
      </c>
      <c r="G926" s="723" t="s">
        <v>1480</v>
      </c>
      <c r="H926" s="714" t="s">
        <v>1511</v>
      </c>
      <c r="I926" s="714" t="s">
        <v>402</v>
      </c>
      <c r="J926" s="724">
        <v>20</v>
      </c>
      <c r="K926" s="741">
        <v>11.558017069184674</v>
      </c>
      <c r="L926" s="741">
        <v>1</v>
      </c>
      <c r="M926" s="736">
        <v>100</v>
      </c>
      <c r="N926" s="719">
        <f t="shared" si="42"/>
        <v>11.558017069184674</v>
      </c>
      <c r="O926" s="737">
        <f t="shared" si="43"/>
        <v>0.5779008534592337</v>
      </c>
      <c r="P926" s="738">
        <v>0</v>
      </c>
      <c r="Q926" s="737">
        <f t="shared" si="44"/>
        <v>0.5779008534592337</v>
      </c>
      <c r="R926" s="714" t="s">
        <v>498</v>
      </c>
      <c r="S926" s="721" t="s">
        <v>1551</v>
      </c>
      <c r="U926" s="714">
        <v>48.9</v>
      </c>
      <c r="V926" s="714">
        <v>10374</v>
      </c>
    </row>
    <row r="927" spans="1:22">
      <c r="A927" s="721" t="s">
        <v>616</v>
      </c>
      <c r="B927" s="714">
        <v>2008</v>
      </c>
      <c r="D927" s="722" t="s">
        <v>1568</v>
      </c>
      <c r="E927" s="722" t="s">
        <v>455</v>
      </c>
      <c r="F927" s="714" t="s">
        <v>705</v>
      </c>
      <c r="G927" s="723" t="s">
        <v>1480</v>
      </c>
      <c r="H927" s="714" t="s">
        <v>1511</v>
      </c>
      <c r="I927" s="714" t="s">
        <v>402</v>
      </c>
      <c r="J927" s="724">
        <v>20</v>
      </c>
      <c r="K927" s="741">
        <v>11.24023969493372</v>
      </c>
      <c r="L927" s="741">
        <v>1</v>
      </c>
      <c r="M927" s="736">
        <v>100</v>
      </c>
      <c r="N927" s="719">
        <f t="shared" si="42"/>
        <v>11.24023969493372</v>
      </c>
      <c r="O927" s="737">
        <f t="shared" si="43"/>
        <v>0.56201198474668601</v>
      </c>
      <c r="P927" s="738">
        <v>0</v>
      </c>
      <c r="Q927" s="737">
        <f t="shared" si="44"/>
        <v>0.56201198474668601</v>
      </c>
      <c r="R927" s="714" t="s">
        <v>498</v>
      </c>
      <c r="S927" s="721" t="s">
        <v>1551</v>
      </c>
      <c r="U927" s="714">
        <v>48.9</v>
      </c>
      <c r="V927" s="714">
        <v>10374</v>
      </c>
    </row>
    <row r="928" spans="1:22">
      <c r="A928" s="721" t="s">
        <v>616</v>
      </c>
      <c r="B928" s="714">
        <v>2008</v>
      </c>
      <c r="D928" s="722" t="s">
        <v>1568</v>
      </c>
      <c r="E928" s="722" t="s">
        <v>455</v>
      </c>
      <c r="F928" s="714" t="s">
        <v>705</v>
      </c>
      <c r="G928" s="723" t="s">
        <v>1480</v>
      </c>
      <c r="H928" s="714" t="s">
        <v>1511</v>
      </c>
      <c r="I928" s="714" t="s">
        <v>402</v>
      </c>
      <c r="J928" s="724">
        <v>20</v>
      </c>
      <c r="K928" s="741">
        <v>11.721445433085163</v>
      </c>
      <c r="L928" s="741">
        <v>1</v>
      </c>
      <c r="M928" s="736">
        <v>100</v>
      </c>
      <c r="N928" s="719">
        <f t="shared" si="42"/>
        <v>11.721445433085163</v>
      </c>
      <c r="O928" s="737">
        <f t="shared" si="43"/>
        <v>0.58607227165425813</v>
      </c>
      <c r="P928" s="738">
        <v>0</v>
      </c>
      <c r="Q928" s="737">
        <f t="shared" si="44"/>
        <v>0.58607227165425813</v>
      </c>
      <c r="R928" s="714" t="s">
        <v>498</v>
      </c>
      <c r="S928" s="721" t="s">
        <v>1551</v>
      </c>
      <c r="U928" s="714">
        <v>48.9</v>
      </c>
      <c r="V928" s="714">
        <v>10374</v>
      </c>
    </row>
    <row r="929" spans="1:22">
      <c r="A929" s="721" t="s">
        <v>616</v>
      </c>
      <c r="B929" s="714">
        <v>2008</v>
      </c>
      <c r="D929" s="722" t="s">
        <v>1569</v>
      </c>
      <c r="E929" s="722" t="s">
        <v>455</v>
      </c>
      <c r="F929" s="714" t="s">
        <v>705</v>
      </c>
      <c r="G929" s="723" t="s">
        <v>1480</v>
      </c>
      <c r="H929" s="714" t="s">
        <v>1511</v>
      </c>
      <c r="I929" s="714" t="s">
        <v>402</v>
      </c>
      <c r="J929" s="724">
        <v>20</v>
      </c>
      <c r="K929" s="741">
        <v>11.621572544034864</v>
      </c>
      <c r="L929" s="741">
        <v>1</v>
      </c>
      <c r="M929" s="736">
        <v>100</v>
      </c>
      <c r="N929" s="719">
        <f t="shared" si="42"/>
        <v>11.621572544034864</v>
      </c>
      <c r="O929" s="737">
        <f t="shared" si="43"/>
        <v>0.58107862720174319</v>
      </c>
      <c r="P929" s="738">
        <v>0</v>
      </c>
      <c r="Q929" s="737">
        <f t="shared" si="44"/>
        <v>0.58107862720174319</v>
      </c>
      <c r="R929" s="714" t="s">
        <v>498</v>
      </c>
      <c r="S929" s="721" t="s">
        <v>1551</v>
      </c>
      <c r="U929" s="714">
        <v>48.9</v>
      </c>
      <c r="V929" s="714">
        <v>10374</v>
      </c>
    </row>
    <row r="930" spans="1:22">
      <c r="A930" s="721" t="s">
        <v>616</v>
      </c>
      <c r="B930" s="714">
        <v>2008</v>
      </c>
      <c r="D930" s="722" t="s">
        <v>1570</v>
      </c>
      <c r="E930" s="722" t="s">
        <v>455</v>
      </c>
      <c r="F930" s="714" t="s">
        <v>705</v>
      </c>
      <c r="G930" s="723" t="s">
        <v>1480</v>
      </c>
      <c r="H930" s="714" t="s">
        <v>1511</v>
      </c>
      <c r="I930" s="714" t="s">
        <v>402</v>
      </c>
      <c r="J930" s="724">
        <v>20</v>
      </c>
      <c r="K930" s="741">
        <v>11.657889958234973</v>
      </c>
      <c r="L930" s="741">
        <v>1</v>
      </c>
      <c r="M930" s="736">
        <v>100</v>
      </c>
      <c r="N930" s="719">
        <f t="shared" si="42"/>
        <v>11.657889958234973</v>
      </c>
      <c r="O930" s="737">
        <f t="shared" si="43"/>
        <v>0.58289449791174863</v>
      </c>
      <c r="P930" s="738">
        <v>0</v>
      </c>
      <c r="Q930" s="737">
        <f t="shared" si="44"/>
        <v>0.58289449791174863</v>
      </c>
      <c r="R930" s="714" t="s">
        <v>498</v>
      </c>
      <c r="S930" s="721" t="s">
        <v>1551</v>
      </c>
      <c r="U930" s="714">
        <v>48.9</v>
      </c>
      <c r="V930" s="714">
        <v>10374</v>
      </c>
    </row>
    <row r="931" spans="1:22">
      <c r="A931" s="721" t="s">
        <v>616</v>
      </c>
      <c r="B931" s="714">
        <v>2008</v>
      </c>
      <c r="D931" s="722" t="s">
        <v>1571</v>
      </c>
      <c r="E931" s="722" t="s">
        <v>455</v>
      </c>
      <c r="F931" s="714" t="s">
        <v>705</v>
      </c>
      <c r="G931" s="723" t="s">
        <v>1480</v>
      </c>
      <c r="H931" s="714" t="s">
        <v>1511</v>
      </c>
      <c r="I931" s="714" t="s">
        <v>402</v>
      </c>
      <c r="J931" s="724">
        <v>20</v>
      </c>
      <c r="K931" s="741">
        <v>8.3166878518249501</v>
      </c>
      <c r="L931" s="741">
        <v>1</v>
      </c>
      <c r="M931" s="736">
        <v>100</v>
      </c>
      <c r="N931" s="719">
        <f t="shared" si="42"/>
        <v>8.3166878518249501</v>
      </c>
      <c r="O931" s="737">
        <f t="shared" si="43"/>
        <v>0.41583439259124755</v>
      </c>
      <c r="P931" s="738">
        <v>0</v>
      </c>
      <c r="Q931" s="737">
        <f t="shared" si="44"/>
        <v>0.41583439259124755</v>
      </c>
      <c r="R931" s="714" t="s">
        <v>498</v>
      </c>
      <c r="S931" s="721" t="s">
        <v>1551</v>
      </c>
      <c r="U931" s="714">
        <v>48.9</v>
      </c>
      <c r="V931" s="714">
        <v>10374</v>
      </c>
    </row>
    <row r="932" spans="1:22">
      <c r="A932" s="721" t="s">
        <v>616</v>
      </c>
      <c r="B932" s="714">
        <v>2008</v>
      </c>
      <c r="D932" s="722" t="s">
        <v>1572</v>
      </c>
      <c r="E932" s="722" t="s">
        <v>455</v>
      </c>
      <c r="F932" s="714" t="s">
        <v>705</v>
      </c>
      <c r="G932" s="723" t="s">
        <v>1480</v>
      </c>
      <c r="H932" s="714" t="s">
        <v>1511</v>
      </c>
      <c r="I932" s="714" t="s">
        <v>402</v>
      </c>
      <c r="J932" s="724">
        <v>20</v>
      </c>
      <c r="K932" s="741">
        <v>13.019792990739058</v>
      </c>
      <c r="L932" s="741">
        <v>1</v>
      </c>
      <c r="M932" s="736">
        <v>100</v>
      </c>
      <c r="N932" s="719">
        <f t="shared" si="42"/>
        <v>13.019792990739058</v>
      </c>
      <c r="O932" s="737">
        <f t="shared" si="43"/>
        <v>0.65098964953695293</v>
      </c>
      <c r="P932" s="738">
        <v>0</v>
      </c>
      <c r="Q932" s="737">
        <f t="shared" si="44"/>
        <v>0.65098964953695293</v>
      </c>
      <c r="R932" s="714" t="s">
        <v>498</v>
      </c>
      <c r="S932" s="721" t="s">
        <v>1551</v>
      </c>
      <c r="U932" s="714">
        <v>48.9</v>
      </c>
      <c r="V932" s="714">
        <v>10374</v>
      </c>
    </row>
    <row r="933" spans="1:22">
      <c r="A933" s="721" t="s">
        <v>616</v>
      </c>
      <c r="B933" s="714">
        <v>2008</v>
      </c>
      <c r="D933" s="722" t="s">
        <v>1573</v>
      </c>
      <c r="E933" s="722" t="s">
        <v>455</v>
      </c>
      <c r="F933" s="714" t="s">
        <v>705</v>
      </c>
      <c r="G933" s="723" t="s">
        <v>1480</v>
      </c>
      <c r="H933" s="714" t="s">
        <v>1511</v>
      </c>
      <c r="I933" s="714" t="s">
        <v>402</v>
      </c>
      <c r="J933" s="724">
        <v>20</v>
      </c>
      <c r="K933" s="741">
        <v>13.019792990739058</v>
      </c>
      <c r="L933" s="741">
        <v>1</v>
      </c>
      <c r="M933" s="736">
        <v>100</v>
      </c>
      <c r="N933" s="719">
        <f t="shared" si="42"/>
        <v>13.019792990739058</v>
      </c>
      <c r="O933" s="737">
        <f t="shared" si="43"/>
        <v>0.65098964953695293</v>
      </c>
      <c r="P933" s="738">
        <v>0</v>
      </c>
      <c r="Q933" s="737">
        <f t="shared" si="44"/>
        <v>0.65098964953695293</v>
      </c>
      <c r="R933" s="714" t="s">
        <v>498</v>
      </c>
      <c r="S933" s="721" t="s">
        <v>1551</v>
      </c>
      <c r="U933" s="714">
        <v>48.9</v>
      </c>
      <c r="V933" s="714">
        <v>10374</v>
      </c>
    </row>
    <row r="934" spans="1:22">
      <c r="A934" s="721" t="s">
        <v>616</v>
      </c>
      <c r="B934" s="714">
        <v>2008</v>
      </c>
      <c r="D934" s="722" t="s">
        <v>1574</v>
      </c>
      <c r="E934" s="722" t="s">
        <v>455</v>
      </c>
      <c r="F934" s="714" t="s">
        <v>705</v>
      </c>
      <c r="G934" s="723" t="s">
        <v>1480</v>
      </c>
      <c r="H934" s="714" t="s">
        <v>1511</v>
      </c>
      <c r="I934" s="714" t="s">
        <v>402</v>
      </c>
      <c r="J934" s="724">
        <v>20</v>
      </c>
      <c r="K934" s="741">
        <v>8.9976393680769924</v>
      </c>
      <c r="L934" s="741">
        <v>1</v>
      </c>
      <c r="M934" s="736">
        <v>100</v>
      </c>
      <c r="N934" s="719">
        <f t="shared" si="42"/>
        <v>8.9976393680769924</v>
      </c>
      <c r="O934" s="737">
        <f t="shared" si="43"/>
        <v>0.44988196840384964</v>
      </c>
      <c r="P934" s="738">
        <v>0</v>
      </c>
      <c r="Q934" s="737">
        <f t="shared" si="44"/>
        <v>0.44988196840384964</v>
      </c>
      <c r="R934" s="714" t="s">
        <v>498</v>
      </c>
      <c r="S934" s="721" t="s">
        <v>1551</v>
      </c>
      <c r="U934" s="714">
        <v>48.9</v>
      </c>
      <c r="V934" s="714">
        <v>10374</v>
      </c>
    </row>
    <row r="935" spans="1:22">
      <c r="A935" s="721" t="s">
        <v>616</v>
      </c>
      <c r="B935" s="714">
        <v>2008</v>
      </c>
      <c r="D935" s="722" t="s">
        <v>1563</v>
      </c>
      <c r="E935" s="722" t="s">
        <v>455</v>
      </c>
      <c r="F935" s="714" t="s">
        <v>705</v>
      </c>
      <c r="G935" s="723" t="s">
        <v>1480</v>
      </c>
      <c r="H935" s="714" t="s">
        <v>1511</v>
      </c>
      <c r="I935" s="714" t="s">
        <v>402</v>
      </c>
      <c r="J935" s="724">
        <v>20</v>
      </c>
      <c r="K935" s="741">
        <v>10.895224260032684</v>
      </c>
      <c r="L935" s="741">
        <v>1</v>
      </c>
      <c r="M935" s="736">
        <v>100</v>
      </c>
      <c r="N935" s="719">
        <f t="shared" si="42"/>
        <v>10.895224260032684</v>
      </c>
      <c r="O935" s="737">
        <f t="shared" si="43"/>
        <v>0.54476121300163416</v>
      </c>
      <c r="P935" s="738">
        <v>0</v>
      </c>
      <c r="Q935" s="737">
        <f t="shared" si="44"/>
        <v>0.54476121300163416</v>
      </c>
      <c r="R935" s="714" t="s">
        <v>498</v>
      </c>
      <c r="S935" s="721" t="s">
        <v>1551</v>
      </c>
      <c r="U935" s="714">
        <v>48.9</v>
      </c>
      <c r="V935" s="714">
        <v>10374</v>
      </c>
    </row>
    <row r="936" spans="1:22">
      <c r="A936" s="721" t="s">
        <v>616</v>
      </c>
      <c r="B936" s="714">
        <v>2008</v>
      </c>
      <c r="D936" s="722" t="s">
        <v>1575</v>
      </c>
      <c r="E936" s="722" t="s">
        <v>455</v>
      </c>
      <c r="F936" s="714" t="s">
        <v>705</v>
      </c>
      <c r="G936" s="723" t="s">
        <v>1480</v>
      </c>
      <c r="H936" s="714" t="s">
        <v>1511</v>
      </c>
      <c r="I936" s="714" t="s">
        <v>402</v>
      </c>
      <c r="J936" s="724">
        <v>20</v>
      </c>
      <c r="K936" s="741">
        <v>11.07681133103323</v>
      </c>
      <c r="L936" s="741">
        <v>1</v>
      </c>
      <c r="M936" s="736">
        <v>100</v>
      </c>
      <c r="N936" s="719">
        <f t="shared" si="42"/>
        <v>11.07681133103323</v>
      </c>
      <c r="O936" s="737">
        <f t="shared" si="43"/>
        <v>0.55384056655166147</v>
      </c>
      <c r="P936" s="738">
        <v>0</v>
      </c>
      <c r="Q936" s="737">
        <f t="shared" si="44"/>
        <v>0.55384056655166147</v>
      </c>
      <c r="R936" s="714" t="s">
        <v>498</v>
      </c>
      <c r="S936" s="721" t="s">
        <v>1551</v>
      </c>
      <c r="U936" s="714">
        <v>48.9</v>
      </c>
      <c r="V936" s="714">
        <v>10374</v>
      </c>
    </row>
    <row r="937" spans="1:22">
      <c r="A937" s="721" t="s">
        <v>616</v>
      </c>
      <c r="B937" s="714">
        <v>2008</v>
      </c>
      <c r="D937" s="722" t="s">
        <v>1566</v>
      </c>
      <c r="E937" s="722" t="s">
        <v>732</v>
      </c>
      <c r="F937" s="714" t="s">
        <v>705</v>
      </c>
      <c r="G937" s="723" t="s">
        <v>1480</v>
      </c>
      <c r="H937" s="714" t="s">
        <v>1511</v>
      </c>
      <c r="I937" s="714" t="s">
        <v>402</v>
      </c>
      <c r="J937" s="724">
        <v>1</v>
      </c>
      <c r="K937" s="741">
        <v>0.51752315235155255</v>
      </c>
      <c r="L937" s="741">
        <v>1</v>
      </c>
      <c r="M937" s="736">
        <v>100</v>
      </c>
      <c r="N937" s="719">
        <f t="shared" si="42"/>
        <v>0.51752315235155255</v>
      </c>
      <c r="O937" s="737">
        <f t="shared" si="43"/>
        <v>0.51752315235155255</v>
      </c>
      <c r="P937" s="738">
        <v>0</v>
      </c>
      <c r="Q937" s="737">
        <f t="shared" si="44"/>
        <v>0.51752315235155255</v>
      </c>
      <c r="R937" s="714" t="s">
        <v>498</v>
      </c>
      <c r="S937" s="721" t="s">
        <v>1551</v>
      </c>
      <c r="U937" s="714">
        <v>48.9</v>
      </c>
      <c r="V937" s="714">
        <v>10374</v>
      </c>
    </row>
    <row r="938" spans="1:22">
      <c r="A938" s="721" t="s">
        <v>616</v>
      </c>
      <c r="B938" s="714">
        <v>2008</v>
      </c>
      <c r="D938" s="722" t="s">
        <v>1556</v>
      </c>
      <c r="E938" s="722" t="s">
        <v>455</v>
      </c>
      <c r="F938" s="714" t="s">
        <v>705</v>
      </c>
      <c r="G938" s="723" t="s">
        <v>1480</v>
      </c>
      <c r="H938" s="714" t="s">
        <v>1511</v>
      </c>
      <c r="I938" s="714" t="s">
        <v>402</v>
      </c>
      <c r="J938" s="724">
        <v>20</v>
      </c>
      <c r="K938" s="741">
        <v>13.019792990739058</v>
      </c>
      <c r="L938" s="741">
        <v>1</v>
      </c>
      <c r="M938" s="736">
        <v>100</v>
      </c>
      <c r="N938" s="719">
        <f t="shared" si="42"/>
        <v>13.019792990739058</v>
      </c>
      <c r="O938" s="737">
        <f t="shared" si="43"/>
        <v>0.65098964953695293</v>
      </c>
      <c r="P938" s="738">
        <v>0</v>
      </c>
      <c r="Q938" s="737">
        <f t="shared" si="44"/>
        <v>0.65098964953695293</v>
      </c>
      <c r="R938" s="714" t="s">
        <v>498</v>
      </c>
      <c r="S938" s="721" t="s">
        <v>1551</v>
      </c>
      <c r="U938" s="714">
        <v>48.9</v>
      </c>
      <c r="V938" s="714">
        <v>10374</v>
      </c>
    </row>
    <row r="939" spans="1:22">
      <c r="A939" s="721" t="s">
        <v>616</v>
      </c>
      <c r="B939" s="714">
        <v>2008</v>
      </c>
      <c r="D939" s="722" t="s">
        <v>1576</v>
      </c>
      <c r="E939" s="722" t="s">
        <v>455</v>
      </c>
      <c r="F939" s="714" t="s">
        <v>705</v>
      </c>
      <c r="G939" s="723" t="s">
        <v>1480</v>
      </c>
      <c r="H939" s="714" t="s">
        <v>1511</v>
      </c>
      <c r="I939" s="714" t="s">
        <v>402</v>
      </c>
      <c r="J939" s="724">
        <v>20</v>
      </c>
      <c r="K939" s="741">
        <v>13.019792990739058</v>
      </c>
      <c r="L939" s="741">
        <v>1</v>
      </c>
      <c r="M939" s="736">
        <v>100</v>
      </c>
      <c r="N939" s="719">
        <f t="shared" si="42"/>
        <v>13.019792990739058</v>
      </c>
      <c r="O939" s="737">
        <f t="shared" si="43"/>
        <v>0.65098964953695293</v>
      </c>
      <c r="P939" s="738">
        <v>0</v>
      </c>
      <c r="Q939" s="737">
        <f t="shared" si="44"/>
        <v>0.65098964953695293</v>
      </c>
      <c r="R939" s="714" t="s">
        <v>498</v>
      </c>
      <c r="S939" s="721" t="s">
        <v>1551</v>
      </c>
      <c r="U939" s="714">
        <v>48.9</v>
      </c>
      <c r="V939" s="714">
        <v>10374</v>
      </c>
    </row>
    <row r="940" spans="1:22">
      <c r="A940" s="721" t="s">
        <v>616</v>
      </c>
      <c r="B940" s="714">
        <v>2008</v>
      </c>
      <c r="D940" s="722" t="s">
        <v>1556</v>
      </c>
      <c r="E940" s="722" t="s">
        <v>455</v>
      </c>
      <c r="F940" s="714" t="s">
        <v>705</v>
      </c>
      <c r="G940" s="723" t="s">
        <v>1480</v>
      </c>
      <c r="H940" s="714" t="s">
        <v>1511</v>
      </c>
      <c r="I940" s="714" t="s">
        <v>402</v>
      </c>
      <c r="J940" s="724">
        <v>20</v>
      </c>
      <c r="K940" s="741">
        <v>8.9467949881968405</v>
      </c>
      <c r="L940" s="741">
        <v>1</v>
      </c>
      <c r="M940" s="736">
        <v>100</v>
      </c>
      <c r="N940" s="719">
        <f t="shared" si="42"/>
        <v>8.9467949881968405</v>
      </c>
      <c r="O940" s="737">
        <f t="shared" si="43"/>
        <v>0.447339749409842</v>
      </c>
      <c r="P940" s="738">
        <v>0</v>
      </c>
      <c r="Q940" s="737">
        <f t="shared" si="44"/>
        <v>0.447339749409842</v>
      </c>
      <c r="R940" s="714" t="s">
        <v>498</v>
      </c>
      <c r="S940" s="721" t="s">
        <v>1551</v>
      </c>
      <c r="U940" s="714">
        <v>48.9</v>
      </c>
      <c r="V940" s="714">
        <v>10374</v>
      </c>
    </row>
    <row r="941" spans="1:22">
      <c r="A941" s="721" t="s">
        <v>607</v>
      </c>
      <c r="B941" s="714">
        <v>2008</v>
      </c>
      <c r="D941" s="722" t="s">
        <v>606</v>
      </c>
      <c r="E941" s="715" t="s">
        <v>303</v>
      </c>
      <c r="F941" s="714" t="s">
        <v>705</v>
      </c>
      <c r="G941" s="723" t="s">
        <v>1583</v>
      </c>
      <c r="H941" s="714" t="s">
        <v>1584</v>
      </c>
      <c r="I941" s="714" t="s">
        <v>402</v>
      </c>
      <c r="J941" s="724">
        <v>1</v>
      </c>
      <c r="K941" s="741">
        <v>11.792264390775376</v>
      </c>
      <c r="L941" s="741">
        <v>1</v>
      </c>
      <c r="M941" s="736">
        <v>100</v>
      </c>
      <c r="N941" s="719">
        <f t="shared" si="42"/>
        <v>11.792264390775376</v>
      </c>
      <c r="O941" s="737">
        <f t="shared" si="43"/>
        <v>11.792264390775376</v>
      </c>
      <c r="P941" s="738">
        <v>0</v>
      </c>
      <c r="Q941" s="737">
        <f t="shared" si="44"/>
        <v>11.792264390775376</v>
      </c>
      <c r="R941" s="714" t="s">
        <v>498</v>
      </c>
      <c r="S941" s="721" t="s">
        <v>1585</v>
      </c>
      <c r="U941" s="714">
        <v>48.9</v>
      </c>
      <c r="V941" s="714">
        <v>10374</v>
      </c>
    </row>
    <row r="942" spans="1:22">
      <c r="A942" s="721" t="s">
        <v>607</v>
      </c>
      <c r="B942" s="714">
        <v>2008</v>
      </c>
      <c r="D942" s="722" t="s">
        <v>607</v>
      </c>
      <c r="E942" s="722" t="s">
        <v>1499</v>
      </c>
      <c r="F942" s="714" t="s">
        <v>705</v>
      </c>
      <c r="G942" s="723" t="s">
        <v>1583</v>
      </c>
      <c r="H942" s="714" t="s">
        <v>1584</v>
      </c>
      <c r="I942" s="714" t="s">
        <v>1484</v>
      </c>
      <c r="J942" s="724">
        <v>1</v>
      </c>
      <c r="K942" s="741">
        <v>2.6148538224078441</v>
      </c>
      <c r="L942" s="741">
        <v>1</v>
      </c>
      <c r="M942" s="736">
        <v>100</v>
      </c>
      <c r="N942" s="719">
        <f t="shared" si="42"/>
        <v>2.6148538224078441</v>
      </c>
      <c r="O942" s="737">
        <f t="shared" si="43"/>
        <v>2.6148538224078441</v>
      </c>
      <c r="P942" s="738">
        <v>0</v>
      </c>
      <c r="Q942" s="737">
        <f t="shared" si="44"/>
        <v>2.6148538224078441</v>
      </c>
      <c r="R942" s="714" t="s">
        <v>498</v>
      </c>
      <c r="S942" s="721" t="s">
        <v>1585</v>
      </c>
      <c r="U942" s="714">
        <v>48.9</v>
      </c>
      <c r="V942" s="714">
        <v>10374</v>
      </c>
    </row>
    <row r="943" spans="1:22">
      <c r="A943" s="721" t="s">
        <v>607</v>
      </c>
      <c r="B943" s="714">
        <v>2008</v>
      </c>
      <c r="D943" s="722" t="s">
        <v>607</v>
      </c>
      <c r="E943" s="722" t="s">
        <v>1500</v>
      </c>
      <c r="F943" s="714" t="s">
        <v>705</v>
      </c>
      <c r="G943" s="723" t="s">
        <v>1583</v>
      </c>
      <c r="H943" s="714" t="s">
        <v>1584</v>
      </c>
      <c r="I943" s="714" t="s">
        <v>1484</v>
      </c>
      <c r="J943" s="724">
        <v>1</v>
      </c>
      <c r="K943" s="741">
        <v>1.4617759215543853</v>
      </c>
      <c r="L943" s="741">
        <v>1</v>
      </c>
      <c r="M943" s="736">
        <v>100</v>
      </c>
      <c r="N943" s="719">
        <f t="shared" si="42"/>
        <v>1.4617759215543853</v>
      </c>
      <c r="O943" s="737">
        <f t="shared" si="43"/>
        <v>1.4617759215543853</v>
      </c>
      <c r="P943" s="738">
        <v>0</v>
      </c>
      <c r="Q943" s="737">
        <f t="shared" si="44"/>
        <v>1.4617759215543853</v>
      </c>
      <c r="R943" s="714" t="s">
        <v>498</v>
      </c>
      <c r="S943" s="721" t="s">
        <v>1585</v>
      </c>
      <c r="U943" s="714">
        <v>48.9</v>
      </c>
      <c r="V943" s="714">
        <v>10374</v>
      </c>
    </row>
    <row r="944" spans="1:22">
      <c r="A944" s="721" t="s">
        <v>607</v>
      </c>
      <c r="B944" s="714">
        <v>2008</v>
      </c>
      <c r="D944" s="722" t="s">
        <v>606</v>
      </c>
      <c r="E944" s="715" t="s">
        <v>303</v>
      </c>
      <c r="F944" s="714" t="s">
        <v>705</v>
      </c>
      <c r="G944" s="723" t="s">
        <v>1583</v>
      </c>
      <c r="H944" s="714" t="s">
        <v>1584</v>
      </c>
      <c r="I944" s="714" t="s">
        <v>402</v>
      </c>
      <c r="J944" s="724">
        <v>1</v>
      </c>
      <c r="K944" s="741">
        <v>11.521699654984564</v>
      </c>
      <c r="L944" s="741">
        <v>1</v>
      </c>
      <c r="M944" s="736">
        <v>100</v>
      </c>
      <c r="N944" s="719">
        <f t="shared" si="42"/>
        <v>11.521699654984564</v>
      </c>
      <c r="O944" s="737">
        <f t="shared" si="43"/>
        <v>11.521699654984564</v>
      </c>
      <c r="P944" s="738">
        <v>0</v>
      </c>
      <c r="Q944" s="737">
        <f t="shared" si="44"/>
        <v>11.521699654984564</v>
      </c>
      <c r="R944" s="714" t="s">
        <v>498</v>
      </c>
      <c r="S944" s="721" t="s">
        <v>1585</v>
      </c>
      <c r="U944" s="714">
        <v>48.9</v>
      </c>
      <c r="V944" s="714">
        <v>10374</v>
      </c>
    </row>
    <row r="945" spans="1:22">
      <c r="A945" s="721" t="s">
        <v>607</v>
      </c>
      <c r="B945" s="714">
        <v>2008</v>
      </c>
      <c r="D945" s="722" t="s">
        <v>607</v>
      </c>
      <c r="E945" s="722" t="s">
        <v>1499</v>
      </c>
      <c r="F945" s="714" t="s">
        <v>705</v>
      </c>
      <c r="G945" s="723" t="s">
        <v>1583</v>
      </c>
      <c r="H945" s="714" t="s">
        <v>1584</v>
      </c>
      <c r="I945" s="714" t="s">
        <v>1484</v>
      </c>
      <c r="J945" s="724">
        <v>1</v>
      </c>
      <c r="K945" s="741">
        <v>3.4138369348102411</v>
      </c>
      <c r="L945" s="741">
        <v>1</v>
      </c>
      <c r="M945" s="736">
        <v>100</v>
      </c>
      <c r="N945" s="719">
        <f t="shared" si="42"/>
        <v>3.4138369348102411</v>
      </c>
      <c r="O945" s="737">
        <f t="shared" si="43"/>
        <v>3.4138369348102411</v>
      </c>
      <c r="P945" s="738">
        <v>0</v>
      </c>
      <c r="Q945" s="737">
        <f t="shared" si="44"/>
        <v>3.4138369348102411</v>
      </c>
      <c r="R945" s="714" t="s">
        <v>498</v>
      </c>
      <c r="S945" s="721" t="s">
        <v>1585</v>
      </c>
      <c r="U945" s="714">
        <v>48.9</v>
      </c>
      <c r="V945" s="714">
        <v>10374</v>
      </c>
    </row>
    <row r="946" spans="1:22">
      <c r="A946" s="721" t="s">
        <v>607</v>
      </c>
      <c r="B946" s="714">
        <v>2008</v>
      </c>
      <c r="D946" s="722" t="s">
        <v>606</v>
      </c>
      <c r="E946" s="715" t="s">
        <v>303</v>
      </c>
      <c r="F946" s="714" t="s">
        <v>705</v>
      </c>
      <c r="G946" s="723" t="s">
        <v>1583</v>
      </c>
      <c r="H946" s="714" t="s">
        <v>1584</v>
      </c>
      <c r="I946" s="714" t="s">
        <v>402</v>
      </c>
      <c r="J946" s="724">
        <v>1</v>
      </c>
      <c r="K946" s="741">
        <v>10.236063192300707</v>
      </c>
      <c r="L946" s="741">
        <v>1</v>
      </c>
      <c r="M946" s="736">
        <v>100</v>
      </c>
      <c r="N946" s="719">
        <f t="shared" si="42"/>
        <v>10.236063192300707</v>
      </c>
      <c r="O946" s="737">
        <f t="shared" si="43"/>
        <v>10.236063192300707</v>
      </c>
      <c r="P946" s="738">
        <v>0</v>
      </c>
      <c r="Q946" s="737">
        <f t="shared" si="44"/>
        <v>10.236063192300707</v>
      </c>
      <c r="R946" s="714" t="s">
        <v>498</v>
      </c>
      <c r="S946" s="721" t="s">
        <v>1585</v>
      </c>
      <c r="U946" s="714">
        <v>48.9</v>
      </c>
      <c r="V946" s="714">
        <v>10374</v>
      </c>
    </row>
    <row r="947" spans="1:22">
      <c r="A947" s="721" t="s">
        <v>607</v>
      </c>
      <c r="B947" s="714">
        <v>2008</v>
      </c>
      <c r="D947" s="722" t="s">
        <v>607</v>
      </c>
      <c r="E947" s="722" t="s">
        <v>1499</v>
      </c>
      <c r="F947" s="714" t="s">
        <v>705</v>
      </c>
      <c r="G947" s="723" t="s">
        <v>1583</v>
      </c>
      <c r="H947" s="714" t="s">
        <v>1584</v>
      </c>
      <c r="I947" s="714" t="s">
        <v>1484</v>
      </c>
      <c r="J947" s="724">
        <v>10</v>
      </c>
      <c r="K947" s="741">
        <v>21.013255856183036</v>
      </c>
      <c r="L947" s="741">
        <v>1</v>
      </c>
      <c r="M947" s="736">
        <v>100</v>
      </c>
      <c r="N947" s="719">
        <f t="shared" si="42"/>
        <v>21.013255856183036</v>
      </c>
      <c r="O947" s="737">
        <f t="shared" si="43"/>
        <v>2.1013255856183037</v>
      </c>
      <c r="P947" s="738">
        <v>0</v>
      </c>
      <c r="Q947" s="737">
        <f t="shared" si="44"/>
        <v>2.1013255856183037</v>
      </c>
      <c r="R947" s="714" t="s">
        <v>498</v>
      </c>
      <c r="S947" s="721" t="s">
        <v>1585</v>
      </c>
      <c r="U947" s="714">
        <v>48.9</v>
      </c>
      <c r="V947" s="714">
        <v>10374</v>
      </c>
    </row>
    <row r="948" spans="1:22">
      <c r="A948" s="721" t="s">
        <v>607</v>
      </c>
      <c r="B948" s="714">
        <v>2008</v>
      </c>
      <c r="D948" s="722" t="s">
        <v>606</v>
      </c>
      <c r="E948" s="715" t="s">
        <v>303</v>
      </c>
      <c r="F948" s="714" t="s">
        <v>705</v>
      </c>
      <c r="G948" s="723" t="s">
        <v>1583</v>
      </c>
      <c r="H948" s="714" t="s">
        <v>1584</v>
      </c>
      <c r="I948" s="714" t="s">
        <v>402</v>
      </c>
      <c r="J948" s="724">
        <v>1</v>
      </c>
      <c r="K948" s="741">
        <v>12.111857635736335</v>
      </c>
      <c r="L948" s="741">
        <v>1</v>
      </c>
      <c r="M948" s="736">
        <v>100</v>
      </c>
      <c r="N948" s="719">
        <f t="shared" si="42"/>
        <v>12.111857635736335</v>
      </c>
      <c r="O948" s="737">
        <f t="shared" si="43"/>
        <v>12.111857635736335</v>
      </c>
      <c r="P948" s="738">
        <v>0</v>
      </c>
      <c r="Q948" s="737">
        <f t="shared" si="44"/>
        <v>12.111857635736335</v>
      </c>
      <c r="R948" s="714" t="s">
        <v>498</v>
      </c>
      <c r="S948" s="721" t="s">
        <v>1585</v>
      </c>
      <c r="U948" s="714">
        <v>48.9</v>
      </c>
      <c r="V948" s="714">
        <v>10374</v>
      </c>
    </row>
    <row r="949" spans="1:22">
      <c r="A949" s="721" t="s">
        <v>607</v>
      </c>
      <c r="B949" s="714">
        <v>2008</v>
      </c>
      <c r="D949" s="722" t="s">
        <v>607</v>
      </c>
      <c r="E949" s="722" t="s">
        <v>1487</v>
      </c>
      <c r="F949" s="714" t="s">
        <v>705</v>
      </c>
      <c r="G949" s="723" t="s">
        <v>1583</v>
      </c>
      <c r="H949" s="714" t="s">
        <v>1584</v>
      </c>
      <c r="I949" s="714" t="s">
        <v>1484</v>
      </c>
      <c r="J949" s="724">
        <v>2</v>
      </c>
      <c r="K949" s="741">
        <v>6.1703286725985107</v>
      </c>
      <c r="L949" s="741">
        <v>1</v>
      </c>
      <c r="M949" s="736">
        <v>100</v>
      </c>
      <c r="N949" s="719">
        <f t="shared" si="42"/>
        <v>6.1703286725985107</v>
      </c>
      <c r="O949" s="737">
        <f t="shared" si="43"/>
        <v>3.0851643362992553</v>
      </c>
      <c r="P949" s="738">
        <v>0</v>
      </c>
      <c r="Q949" s="737">
        <f t="shared" si="44"/>
        <v>3.0851643362992553</v>
      </c>
      <c r="R949" s="714" t="s">
        <v>498</v>
      </c>
      <c r="S949" s="721" t="s">
        <v>1585</v>
      </c>
      <c r="U949" s="714">
        <v>48.9</v>
      </c>
      <c r="V949" s="714">
        <v>10374</v>
      </c>
    </row>
    <row r="950" spans="1:22">
      <c r="A950" s="721" t="s">
        <v>607</v>
      </c>
      <c r="B950" s="714">
        <v>2008</v>
      </c>
      <c r="D950" s="722" t="s">
        <v>606</v>
      </c>
      <c r="E950" s="715" t="s">
        <v>303</v>
      </c>
      <c r="F950" s="714" t="s">
        <v>705</v>
      </c>
      <c r="G950" s="723" t="s">
        <v>1583</v>
      </c>
      <c r="H950" s="714" t="s">
        <v>1584</v>
      </c>
      <c r="I950" s="714" t="s">
        <v>402</v>
      </c>
      <c r="J950" s="724">
        <v>1</v>
      </c>
      <c r="K950" s="741">
        <v>10.986017795532957</v>
      </c>
      <c r="L950" s="741">
        <v>1</v>
      </c>
      <c r="M950" s="736">
        <v>100</v>
      </c>
      <c r="N950" s="719">
        <f t="shared" si="42"/>
        <v>10.986017795532957</v>
      </c>
      <c r="O950" s="737">
        <f t="shared" si="43"/>
        <v>10.986017795532957</v>
      </c>
      <c r="P950" s="738">
        <v>0</v>
      </c>
      <c r="Q950" s="737">
        <f t="shared" si="44"/>
        <v>10.986017795532957</v>
      </c>
      <c r="R950" s="714" t="s">
        <v>498</v>
      </c>
      <c r="S950" s="721" t="s">
        <v>1585</v>
      </c>
      <c r="U950" s="714">
        <v>48.9</v>
      </c>
      <c r="V950" s="714">
        <v>10374</v>
      </c>
    </row>
    <row r="951" spans="1:22">
      <c r="A951" s="721" t="s">
        <v>607</v>
      </c>
      <c r="B951" s="714">
        <v>2008</v>
      </c>
      <c r="D951" s="722" t="s">
        <v>607</v>
      </c>
      <c r="E951" s="722" t="s">
        <v>1499</v>
      </c>
      <c r="F951" s="714" t="s">
        <v>705</v>
      </c>
      <c r="G951" s="723" t="s">
        <v>1583</v>
      </c>
      <c r="H951" s="714" t="s">
        <v>1584</v>
      </c>
      <c r="I951" s="714" t="s">
        <v>1484</v>
      </c>
      <c r="J951" s="724">
        <v>1</v>
      </c>
      <c r="K951" s="741">
        <v>2.905393136008716</v>
      </c>
      <c r="L951" s="741">
        <v>1</v>
      </c>
      <c r="M951" s="736">
        <v>100</v>
      </c>
      <c r="N951" s="719">
        <f t="shared" si="42"/>
        <v>2.905393136008716</v>
      </c>
      <c r="O951" s="737">
        <f t="shared" si="43"/>
        <v>2.905393136008716</v>
      </c>
      <c r="P951" s="738">
        <v>0</v>
      </c>
      <c r="Q951" s="737">
        <f t="shared" si="44"/>
        <v>2.905393136008716</v>
      </c>
      <c r="R951" s="714" t="s">
        <v>498</v>
      </c>
      <c r="S951" s="721" t="s">
        <v>1585</v>
      </c>
      <c r="U951" s="714">
        <v>48.9</v>
      </c>
      <c r="V951" s="714">
        <v>10374</v>
      </c>
    </row>
    <row r="952" spans="1:22">
      <c r="A952" s="721" t="s">
        <v>607</v>
      </c>
      <c r="B952" s="714">
        <v>2008</v>
      </c>
      <c r="D952" s="722" t="s">
        <v>606</v>
      </c>
      <c r="E952" s="715" t="s">
        <v>303</v>
      </c>
      <c r="F952" s="714" t="s">
        <v>705</v>
      </c>
      <c r="G952" s="723" t="s">
        <v>1583</v>
      </c>
      <c r="H952" s="714" t="s">
        <v>1584</v>
      </c>
      <c r="I952" s="714" t="s">
        <v>402</v>
      </c>
      <c r="J952" s="724">
        <v>1</v>
      </c>
      <c r="K952" s="741">
        <v>11.893953150535681</v>
      </c>
      <c r="L952" s="741">
        <v>1</v>
      </c>
      <c r="M952" s="736">
        <v>100</v>
      </c>
      <c r="N952" s="719">
        <f t="shared" si="42"/>
        <v>11.893953150535681</v>
      </c>
      <c r="O952" s="737">
        <f t="shared" si="43"/>
        <v>11.893953150535681</v>
      </c>
      <c r="P952" s="738">
        <v>0</v>
      </c>
      <c r="Q952" s="737">
        <f t="shared" si="44"/>
        <v>11.893953150535681</v>
      </c>
      <c r="R952" s="714" t="s">
        <v>498</v>
      </c>
      <c r="S952" s="721" t="s">
        <v>1585</v>
      </c>
      <c r="U952" s="714">
        <v>48.9</v>
      </c>
      <c r="V952" s="714">
        <v>10374</v>
      </c>
    </row>
    <row r="953" spans="1:22">
      <c r="A953" s="721" t="s">
        <v>607</v>
      </c>
      <c r="B953" s="714">
        <v>2008</v>
      </c>
      <c r="D953" s="722" t="s">
        <v>607</v>
      </c>
      <c r="E953" s="722" t="s">
        <v>1486</v>
      </c>
      <c r="F953" s="714" t="s">
        <v>705</v>
      </c>
      <c r="G953" s="723" t="s">
        <v>1583</v>
      </c>
      <c r="H953" s="714" t="s">
        <v>1584</v>
      </c>
      <c r="I953" s="714" t="s">
        <v>1484</v>
      </c>
      <c r="J953" s="724">
        <v>2</v>
      </c>
      <c r="K953" s="741">
        <v>4.4852006537134557</v>
      </c>
      <c r="L953" s="741">
        <v>1</v>
      </c>
      <c r="M953" s="736">
        <v>100</v>
      </c>
      <c r="N953" s="719">
        <f t="shared" si="42"/>
        <v>4.4852006537134557</v>
      </c>
      <c r="O953" s="737">
        <f t="shared" si="43"/>
        <v>2.2426003268567278</v>
      </c>
      <c r="P953" s="738">
        <v>0</v>
      </c>
      <c r="Q953" s="737">
        <f t="shared" si="44"/>
        <v>2.2426003268567278</v>
      </c>
      <c r="R953" s="714" t="s">
        <v>498</v>
      </c>
      <c r="S953" s="721" t="s">
        <v>1585</v>
      </c>
      <c r="U953" s="714">
        <v>48.9</v>
      </c>
      <c r="V953" s="714">
        <v>10374</v>
      </c>
    </row>
    <row r="954" spans="1:22">
      <c r="A954" s="721" t="s">
        <v>607</v>
      </c>
      <c r="B954" s="714">
        <v>2008</v>
      </c>
      <c r="D954" s="722" t="s">
        <v>606</v>
      </c>
      <c r="E954" s="715" t="s">
        <v>303</v>
      </c>
      <c r="F954" s="714" t="s">
        <v>705</v>
      </c>
      <c r="G954" s="723" t="s">
        <v>1583</v>
      </c>
      <c r="H954" s="714" t="s">
        <v>1584</v>
      </c>
      <c r="I954" s="714" t="s">
        <v>402</v>
      </c>
      <c r="J954" s="724">
        <v>1</v>
      </c>
      <c r="K954" s="741">
        <v>12.823678954058471</v>
      </c>
      <c r="L954" s="741">
        <v>1</v>
      </c>
      <c r="M954" s="736">
        <v>100</v>
      </c>
      <c r="N954" s="719">
        <f t="shared" si="42"/>
        <v>12.823678954058471</v>
      </c>
      <c r="O954" s="737">
        <f t="shared" si="43"/>
        <v>12.823678954058471</v>
      </c>
      <c r="P954" s="738">
        <v>0</v>
      </c>
      <c r="Q954" s="737">
        <f t="shared" si="44"/>
        <v>12.823678954058471</v>
      </c>
      <c r="R954" s="714" t="s">
        <v>498</v>
      </c>
      <c r="S954" s="721" t="s">
        <v>1585</v>
      </c>
      <c r="U954" s="714">
        <v>48.9</v>
      </c>
      <c r="V954" s="714">
        <v>10374</v>
      </c>
    </row>
    <row r="955" spans="1:22">
      <c r="A955" s="721" t="s">
        <v>607</v>
      </c>
      <c r="B955" s="714">
        <v>2008</v>
      </c>
      <c r="D955" s="722" t="s">
        <v>606</v>
      </c>
      <c r="E955" s="715" t="s">
        <v>303</v>
      </c>
      <c r="F955" s="714" t="s">
        <v>705</v>
      </c>
      <c r="G955" s="723" t="s">
        <v>1583</v>
      </c>
      <c r="H955" s="714" t="s">
        <v>1584</v>
      </c>
      <c r="I955" s="714" t="s">
        <v>402</v>
      </c>
      <c r="J955" s="724">
        <v>1</v>
      </c>
      <c r="K955" s="741">
        <v>12.090067187216269</v>
      </c>
      <c r="L955" s="741">
        <v>1</v>
      </c>
      <c r="M955" s="736">
        <v>100</v>
      </c>
      <c r="N955" s="719">
        <f t="shared" si="42"/>
        <v>12.090067187216269</v>
      </c>
      <c r="O955" s="737">
        <f t="shared" si="43"/>
        <v>12.090067187216269</v>
      </c>
      <c r="P955" s="738">
        <v>0</v>
      </c>
      <c r="Q955" s="737">
        <f t="shared" si="44"/>
        <v>12.090067187216269</v>
      </c>
      <c r="R955" s="714" t="s">
        <v>498</v>
      </c>
      <c r="S955" s="721" t="s">
        <v>1585</v>
      </c>
      <c r="U955" s="714">
        <v>48.9</v>
      </c>
      <c r="V955" s="714">
        <v>10374</v>
      </c>
    </row>
    <row r="956" spans="1:22">
      <c r="A956" s="721" t="s">
        <v>607</v>
      </c>
      <c r="B956" s="714">
        <v>2008</v>
      </c>
      <c r="D956" s="722" t="s">
        <v>607</v>
      </c>
      <c r="E956" s="722" t="s">
        <v>1487</v>
      </c>
      <c r="F956" s="714" t="s">
        <v>705</v>
      </c>
      <c r="G956" s="723" t="s">
        <v>1583</v>
      </c>
      <c r="H956" s="714" t="s">
        <v>1584</v>
      </c>
      <c r="I956" s="714" t="s">
        <v>1484</v>
      </c>
      <c r="J956" s="724">
        <v>2</v>
      </c>
      <c r="K956" s="741">
        <v>6.1703286725985107</v>
      </c>
      <c r="L956" s="741">
        <v>1</v>
      </c>
      <c r="M956" s="736">
        <v>100</v>
      </c>
      <c r="N956" s="719">
        <f t="shared" si="42"/>
        <v>6.1703286725985107</v>
      </c>
      <c r="O956" s="737">
        <f t="shared" si="43"/>
        <v>3.0851643362992553</v>
      </c>
      <c r="P956" s="738">
        <v>0</v>
      </c>
      <c r="Q956" s="737">
        <f t="shared" si="44"/>
        <v>3.0851643362992553</v>
      </c>
      <c r="R956" s="714" t="s">
        <v>498</v>
      </c>
      <c r="S956" s="721" t="s">
        <v>1585</v>
      </c>
      <c r="U956" s="714">
        <v>48.9</v>
      </c>
      <c r="V956" s="714">
        <v>10374</v>
      </c>
    </row>
    <row r="957" spans="1:22">
      <c r="A957" s="721" t="s">
        <v>607</v>
      </c>
      <c r="B957" s="714">
        <v>2008</v>
      </c>
      <c r="D957" s="722" t="s">
        <v>606</v>
      </c>
      <c r="E957" s="715" t="s">
        <v>303</v>
      </c>
      <c r="F957" s="714" t="s">
        <v>705</v>
      </c>
      <c r="G957" s="723" t="s">
        <v>1583</v>
      </c>
      <c r="H957" s="714" t="s">
        <v>1584</v>
      </c>
      <c r="I957" s="714" t="s">
        <v>402</v>
      </c>
      <c r="J957" s="724">
        <v>1</v>
      </c>
      <c r="K957" s="741">
        <v>13.873252224441618</v>
      </c>
      <c r="L957" s="741">
        <v>1</v>
      </c>
      <c r="M957" s="736">
        <v>100</v>
      </c>
      <c r="N957" s="719">
        <f t="shared" si="42"/>
        <v>13.873252224441618</v>
      </c>
      <c r="O957" s="737">
        <f t="shared" si="43"/>
        <v>13.873252224441618</v>
      </c>
      <c r="P957" s="738">
        <v>0</v>
      </c>
      <c r="Q957" s="737">
        <f t="shared" si="44"/>
        <v>13.873252224441618</v>
      </c>
      <c r="R957" s="714" t="s">
        <v>498</v>
      </c>
      <c r="S957" s="721" t="s">
        <v>1585</v>
      </c>
      <c r="U957" s="714">
        <v>48.9</v>
      </c>
      <c r="V957" s="714">
        <v>10374</v>
      </c>
    </row>
    <row r="958" spans="1:22">
      <c r="A958" s="721" t="s">
        <v>607</v>
      </c>
      <c r="B958" s="714">
        <v>2008</v>
      </c>
      <c r="D958" s="722" t="s">
        <v>607</v>
      </c>
      <c r="E958" s="722" t="s">
        <v>1499</v>
      </c>
      <c r="F958" s="714" t="s">
        <v>705</v>
      </c>
      <c r="G958" s="723" t="s">
        <v>1583</v>
      </c>
      <c r="H958" s="714" t="s">
        <v>1584</v>
      </c>
      <c r="I958" s="714" t="s">
        <v>1484</v>
      </c>
      <c r="J958" s="724">
        <v>2</v>
      </c>
      <c r="K958" s="741">
        <v>3.2685672780098054</v>
      </c>
      <c r="L958" s="741">
        <v>1</v>
      </c>
      <c r="M958" s="736">
        <v>100</v>
      </c>
      <c r="N958" s="719">
        <f t="shared" si="42"/>
        <v>3.2685672780098054</v>
      </c>
      <c r="O958" s="737">
        <f t="shared" si="43"/>
        <v>1.6342836390049027</v>
      </c>
      <c r="P958" s="738">
        <v>0</v>
      </c>
      <c r="Q958" s="737">
        <f t="shared" si="44"/>
        <v>1.6342836390049027</v>
      </c>
      <c r="R958" s="714" t="s">
        <v>498</v>
      </c>
      <c r="S958" s="721" t="s">
        <v>1585</v>
      </c>
      <c r="U958" s="714">
        <v>48.9</v>
      </c>
      <c r="V958" s="714">
        <v>10374</v>
      </c>
    </row>
    <row r="959" spans="1:22">
      <c r="A959" s="721" t="s">
        <v>607</v>
      </c>
      <c r="B959" s="714">
        <v>2008</v>
      </c>
      <c r="D959" s="722" t="s">
        <v>1586</v>
      </c>
      <c r="E959" s="722" t="s">
        <v>1515</v>
      </c>
      <c r="F959" s="714" t="s">
        <v>705</v>
      </c>
      <c r="G959" s="723" t="s">
        <v>1583</v>
      </c>
      <c r="H959" s="714" t="s">
        <v>1584</v>
      </c>
      <c r="I959" s="714" t="s">
        <v>1484</v>
      </c>
      <c r="J959" s="724">
        <v>1</v>
      </c>
      <c r="K959" s="741">
        <v>2.5603777011076807</v>
      </c>
      <c r="L959" s="741">
        <v>1</v>
      </c>
      <c r="M959" s="736">
        <v>100</v>
      </c>
      <c r="N959" s="719">
        <f t="shared" si="42"/>
        <v>2.5603777011076807</v>
      </c>
      <c r="O959" s="737">
        <f t="shared" si="43"/>
        <v>2.5603777011076807</v>
      </c>
      <c r="P959" s="738">
        <v>0</v>
      </c>
      <c r="Q959" s="737">
        <f t="shared" si="44"/>
        <v>2.5603777011076807</v>
      </c>
      <c r="R959" s="714" t="s">
        <v>498</v>
      </c>
      <c r="S959" s="721" t="s">
        <v>1585</v>
      </c>
      <c r="U959" s="714">
        <v>48.9</v>
      </c>
      <c r="V959" s="714">
        <v>10374</v>
      </c>
    </row>
    <row r="960" spans="1:22">
      <c r="A960" s="721" t="s">
        <v>607</v>
      </c>
      <c r="B960" s="714">
        <v>2008</v>
      </c>
      <c r="D960" s="722" t="s">
        <v>606</v>
      </c>
      <c r="E960" s="715" t="s">
        <v>303</v>
      </c>
      <c r="F960" s="714" t="s">
        <v>705</v>
      </c>
      <c r="G960" s="723" t="s">
        <v>1583</v>
      </c>
      <c r="H960" s="714" t="s">
        <v>1584</v>
      </c>
      <c r="I960" s="714" t="s">
        <v>402</v>
      </c>
      <c r="J960" s="724">
        <v>1</v>
      </c>
      <c r="K960" s="741">
        <v>12.093698928636281</v>
      </c>
      <c r="L960" s="741">
        <v>1</v>
      </c>
      <c r="M960" s="736">
        <v>100</v>
      </c>
      <c r="N960" s="719">
        <f t="shared" si="42"/>
        <v>12.093698928636281</v>
      </c>
      <c r="O960" s="737">
        <f t="shared" si="43"/>
        <v>12.093698928636281</v>
      </c>
      <c r="P960" s="738">
        <v>0</v>
      </c>
      <c r="Q960" s="737">
        <f t="shared" si="44"/>
        <v>12.093698928636281</v>
      </c>
      <c r="R960" s="714" t="s">
        <v>498</v>
      </c>
      <c r="S960" s="721" t="s">
        <v>1585</v>
      </c>
      <c r="U960" s="714">
        <v>48.9</v>
      </c>
      <c r="V960" s="714">
        <v>10374</v>
      </c>
    </row>
    <row r="961" spans="1:22">
      <c r="A961" s="721" t="s">
        <v>607</v>
      </c>
      <c r="B961" s="714">
        <v>2008</v>
      </c>
      <c r="D961" s="722" t="s">
        <v>607</v>
      </c>
      <c r="E961" s="722" t="s">
        <v>1487</v>
      </c>
      <c r="F961" s="714" t="s">
        <v>705</v>
      </c>
      <c r="G961" s="723" t="s">
        <v>1583</v>
      </c>
      <c r="H961" s="714" t="s">
        <v>1584</v>
      </c>
      <c r="I961" s="714" t="s">
        <v>1484</v>
      </c>
      <c r="J961" s="724">
        <v>2</v>
      </c>
      <c r="K961" s="741">
        <v>6.1739604140185218</v>
      </c>
      <c r="L961" s="741">
        <v>1</v>
      </c>
      <c r="M961" s="736">
        <v>100</v>
      </c>
      <c r="N961" s="719">
        <f t="shared" si="42"/>
        <v>6.1739604140185218</v>
      </c>
      <c r="O961" s="737">
        <f t="shared" si="43"/>
        <v>3.0869802070092609</v>
      </c>
      <c r="P961" s="738">
        <v>0</v>
      </c>
      <c r="Q961" s="737">
        <f t="shared" si="44"/>
        <v>3.0869802070092609</v>
      </c>
      <c r="R961" s="714" t="s">
        <v>498</v>
      </c>
      <c r="S961" s="721" t="s">
        <v>1585</v>
      </c>
      <c r="U961" s="714">
        <v>48.9</v>
      </c>
      <c r="V961" s="714">
        <v>10374</v>
      </c>
    </row>
    <row r="962" spans="1:22">
      <c r="A962" s="721" t="s">
        <v>607</v>
      </c>
      <c r="B962" s="714">
        <v>2008</v>
      </c>
      <c r="D962" s="722" t="s">
        <v>606</v>
      </c>
      <c r="E962" s="715" t="s">
        <v>303</v>
      </c>
      <c r="F962" s="714" t="s">
        <v>705</v>
      </c>
      <c r="G962" s="723" t="s">
        <v>1583</v>
      </c>
      <c r="H962" s="714" t="s">
        <v>1584</v>
      </c>
      <c r="I962" s="714" t="s">
        <v>402</v>
      </c>
      <c r="J962" s="724">
        <v>1</v>
      </c>
      <c r="K962" s="741">
        <v>12.823678954058471</v>
      </c>
      <c r="L962" s="741">
        <v>1</v>
      </c>
      <c r="M962" s="736">
        <v>100</v>
      </c>
      <c r="N962" s="719">
        <f t="shared" si="42"/>
        <v>12.823678954058471</v>
      </c>
      <c r="O962" s="737">
        <f t="shared" si="43"/>
        <v>12.823678954058471</v>
      </c>
      <c r="P962" s="738">
        <v>0</v>
      </c>
      <c r="Q962" s="737">
        <f t="shared" si="44"/>
        <v>12.823678954058471</v>
      </c>
      <c r="R962" s="714" t="s">
        <v>498</v>
      </c>
      <c r="S962" s="721" t="s">
        <v>1585</v>
      </c>
      <c r="U962" s="714">
        <v>48.9</v>
      </c>
      <c r="V962" s="714">
        <v>10374</v>
      </c>
    </row>
    <row r="963" spans="1:22">
      <c r="A963" s="721" t="s">
        <v>607</v>
      </c>
      <c r="B963" s="714">
        <v>2008</v>
      </c>
      <c r="D963" s="722" t="s">
        <v>606</v>
      </c>
      <c r="E963" s="715" t="s">
        <v>303</v>
      </c>
      <c r="F963" s="714" t="s">
        <v>705</v>
      </c>
      <c r="G963" s="723" t="s">
        <v>1583</v>
      </c>
      <c r="H963" s="714" t="s">
        <v>1584</v>
      </c>
      <c r="I963" s="714" t="s">
        <v>402</v>
      </c>
      <c r="J963" s="724">
        <v>1</v>
      </c>
      <c r="K963" s="741">
        <v>13.882331577991646</v>
      </c>
      <c r="L963" s="741">
        <v>1</v>
      </c>
      <c r="M963" s="736">
        <v>100</v>
      </c>
      <c r="N963" s="719">
        <f t="shared" ref="N963:N1026" si="45">+K963/L963</f>
        <v>13.882331577991646</v>
      </c>
      <c r="O963" s="737">
        <f t="shared" ref="O963:O1026" si="46">+N963/J963/M963*100</f>
        <v>13.882331577991646</v>
      </c>
      <c r="P963" s="738">
        <v>0</v>
      </c>
      <c r="Q963" s="737">
        <f t="shared" si="44"/>
        <v>13.882331577991646</v>
      </c>
      <c r="R963" s="714" t="s">
        <v>498</v>
      </c>
      <c r="S963" s="721" t="s">
        <v>1585</v>
      </c>
      <c r="U963" s="714">
        <v>48.9</v>
      </c>
      <c r="V963" s="714">
        <v>10374</v>
      </c>
    </row>
    <row r="964" spans="1:22">
      <c r="A964" s="721" t="s">
        <v>607</v>
      </c>
      <c r="B964" s="714">
        <v>2008</v>
      </c>
      <c r="D964" s="722" t="s">
        <v>607</v>
      </c>
      <c r="E964" s="722" t="s">
        <v>1499</v>
      </c>
      <c r="F964" s="714" t="s">
        <v>705</v>
      </c>
      <c r="G964" s="723" t="s">
        <v>1583</v>
      </c>
      <c r="H964" s="714" t="s">
        <v>1584</v>
      </c>
      <c r="I964" s="714" t="s">
        <v>1484</v>
      </c>
      <c r="J964" s="724">
        <v>1</v>
      </c>
      <c r="K964" s="741">
        <v>3.2685672780098054</v>
      </c>
      <c r="L964" s="741">
        <v>1</v>
      </c>
      <c r="M964" s="736">
        <v>100</v>
      </c>
      <c r="N964" s="719">
        <f t="shared" si="45"/>
        <v>3.2685672780098054</v>
      </c>
      <c r="O964" s="737">
        <f t="shared" si="46"/>
        <v>3.2685672780098054</v>
      </c>
      <c r="P964" s="738">
        <v>0</v>
      </c>
      <c r="Q964" s="737">
        <f t="shared" ref="Q964:Q1027" si="47">+O964/(1+P964)</f>
        <v>3.2685672780098054</v>
      </c>
      <c r="R964" s="714" t="s">
        <v>498</v>
      </c>
      <c r="S964" s="721" t="s">
        <v>1585</v>
      </c>
      <c r="U964" s="714">
        <v>48.9</v>
      </c>
      <c r="V964" s="714">
        <v>10374</v>
      </c>
    </row>
    <row r="965" spans="1:22">
      <c r="A965" s="721" t="s">
        <v>607</v>
      </c>
      <c r="B965" s="714">
        <v>2008</v>
      </c>
      <c r="D965" s="722" t="s">
        <v>606</v>
      </c>
      <c r="E965" s="715" t="s">
        <v>303</v>
      </c>
      <c r="F965" s="714" t="s">
        <v>705</v>
      </c>
      <c r="G965" s="723" t="s">
        <v>1583</v>
      </c>
      <c r="H965" s="714" t="s">
        <v>1584</v>
      </c>
      <c r="I965" s="714" t="s">
        <v>402</v>
      </c>
      <c r="J965" s="724">
        <v>1</v>
      </c>
      <c r="K965" s="741">
        <v>11.122208098783366</v>
      </c>
      <c r="L965" s="741">
        <v>1</v>
      </c>
      <c r="M965" s="736">
        <v>100</v>
      </c>
      <c r="N965" s="719">
        <f t="shared" si="45"/>
        <v>11.122208098783366</v>
      </c>
      <c r="O965" s="737">
        <f t="shared" si="46"/>
        <v>11.122208098783366</v>
      </c>
      <c r="P965" s="738">
        <v>0</v>
      </c>
      <c r="Q965" s="737">
        <f t="shared" si="47"/>
        <v>11.122208098783366</v>
      </c>
      <c r="R965" s="714" t="s">
        <v>498</v>
      </c>
      <c r="S965" s="721" t="s">
        <v>1585</v>
      </c>
      <c r="U965" s="714">
        <v>48.9</v>
      </c>
      <c r="V965" s="714">
        <v>10374</v>
      </c>
    </row>
    <row r="966" spans="1:22">
      <c r="A966" s="721" t="s">
        <v>607</v>
      </c>
      <c r="B966" s="714">
        <v>2008</v>
      </c>
      <c r="D966" s="722" t="s">
        <v>607</v>
      </c>
      <c r="E966" s="722" t="s">
        <v>1499</v>
      </c>
      <c r="F966" s="714" t="s">
        <v>705</v>
      </c>
      <c r="G966" s="723" t="s">
        <v>1583</v>
      </c>
      <c r="H966" s="714" t="s">
        <v>1584</v>
      </c>
      <c r="I966" s="714" t="s">
        <v>1484</v>
      </c>
      <c r="J966" s="724">
        <v>2</v>
      </c>
      <c r="K966" s="741">
        <v>3.2685672780098054</v>
      </c>
      <c r="L966" s="741">
        <v>1</v>
      </c>
      <c r="M966" s="736">
        <v>100</v>
      </c>
      <c r="N966" s="719">
        <f t="shared" si="45"/>
        <v>3.2685672780098054</v>
      </c>
      <c r="O966" s="737">
        <f t="shared" si="46"/>
        <v>1.6342836390049027</v>
      </c>
      <c r="P966" s="738">
        <v>0</v>
      </c>
      <c r="Q966" s="737">
        <f t="shared" si="47"/>
        <v>1.6342836390049027</v>
      </c>
      <c r="R966" s="714" t="s">
        <v>498</v>
      </c>
      <c r="S966" s="721" t="s">
        <v>1585</v>
      </c>
      <c r="U966" s="714">
        <v>48.9</v>
      </c>
      <c r="V966" s="714">
        <v>10374</v>
      </c>
    </row>
    <row r="967" spans="1:22">
      <c r="A967" s="721" t="s">
        <v>607</v>
      </c>
      <c r="B967" s="714">
        <v>2008</v>
      </c>
      <c r="D967" s="722" t="s">
        <v>606</v>
      </c>
      <c r="E967" s="715" t="s">
        <v>303</v>
      </c>
      <c r="F967" s="714" t="s">
        <v>705</v>
      </c>
      <c r="G967" s="723" t="s">
        <v>1583</v>
      </c>
      <c r="H967" s="714" t="s">
        <v>1584</v>
      </c>
      <c r="I967" s="714" t="s">
        <v>402</v>
      </c>
      <c r="J967" s="724">
        <v>1</v>
      </c>
      <c r="K967" s="741">
        <v>12.823678954058471</v>
      </c>
      <c r="L967" s="741">
        <v>1</v>
      </c>
      <c r="M967" s="736">
        <v>100</v>
      </c>
      <c r="N967" s="719">
        <f t="shared" si="45"/>
        <v>12.823678954058471</v>
      </c>
      <c r="O967" s="737">
        <f t="shared" si="46"/>
        <v>12.823678954058471</v>
      </c>
      <c r="P967" s="738">
        <v>0</v>
      </c>
      <c r="Q967" s="737">
        <f t="shared" si="47"/>
        <v>12.823678954058471</v>
      </c>
      <c r="R967" s="714" t="s">
        <v>498</v>
      </c>
      <c r="S967" s="721" t="s">
        <v>1585</v>
      </c>
      <c r="U967" s="714">
        <v>48.9</v>
      </c>
      <c r="V967" s="714">
        <v>10374</v>
      </c>
    </row>
    <row r="968" spans="1:22">
      <c r="A968" s="721" t="s">
        <v>607</v>
      </c>
      <c r="B968" s="714">
        <v>2008</v>
      </c>
      <c r="D968" s="722" t="s">
        <v>1587</v>
      </c>
      <c r="E968" s="722" t="s">
        <v>1489</v>
      </c>
      <c r="F968" s="714" t="s">
        <v>705</v>
      </c>
      <c r="G968" s="723" t="s">
        <v>1583</v>
      </c>
      <c r="H968" s="714" t="s">
        <v>1584</v>
      </c>
      <c r="I968" s="714" t="s">
        <v>1484</v>
      </c>
      <c r="J968" s="724">
        <v>1</v>
      </c>
      <c r="K968" s="741">
        <v>6.1576175776284723</v>
      </c>
      <c r="L968" s="741">
        <v>1</v>
      </c>
      <c r="M968" s="736">
        <v>100</v>
      </c>
      <c r="N968" s="719">
        <f t="shared" si="45"/>
        <v>6.1576175776284723</v>
      </c>
      <c r="O968" s="737">
        <f t="shared" si="46"/>
        <v>6.1576175776284723</v>
      </c>
      <c r="P968" s="738">
        <v>0</v>
      </c>
      <c r="Q968" s="737">
        <f t="shared" si="47"/>
        <v>6.1576175776284723</v>
      </c>
      <c r="R968" s="714" t="s">
        <v>498</v>
      </c>
      <c r="S968" s="721" t="s">
        <v>1585</v>
      </c>
      <c r="U968" s="714">
        <v>48.9</v>
      </c>
      <c r="V968" s="714">
        <v>10374</v>
      </c>
    </row>
    <row r="969" spans="1:22">
      <c r="A969" s="721" t="s">
        <v>607</v>
      </c>
      <c r="B969" s="714">
        <v>2008</v>
      </c>
      <c r="D969" s="722" t="s">
        <v>606</v>
      </c>
      <c r="E969" s="715" t="s">
        <v>303</v>
      </c>
      <c r="F969" s="714" t="s">
        <v>705</v>
      </c>
      <c r="G969" s="723" t="s">
        <v>1583</v>
      </c>
      <c r="H969" s="714" t="s">
        <v>1584</v>
      </c>
      <c r="I969" s="714" t="s">
        <v>402</v>
      </c>
      <c r="J969" s="724">
        <v>1</v>
      </c>
      <c r="K969" s="741">
        <v>11.62702015616488</v>
      </c>
      <c r="L969" s="741">
        <v>1</v>
      </c>
      <c r="M969" s="736">
        <v>100</v>
      </c>
      <c r="N969" s="719">
        <f t="shared" si="45"/>
        <v>11.62702015616488</v>
      </c>
      <c r="O969" s="737">
        <f t="shared" si="46"/>
        <v>11.62702015616488</v>
      </c>
      <c r="P969" s="738">
        <v>0</v>
      </c>
      <c r="Q969" s="737">
        <f t="shared" si="47"/>
        <v>11.62702015616488</v>
      </c>
      <c r="R969" s="714" t="s">
        <v>498</v>
      </c>
      <c r="S969" s="721" t="s">
        <v>1585</v>
      </c>
      <c r="U969" s="714">
        <v>48.9</v>
      </c>
      <c r="V969" s="714">
        <v>10374</v>
      </c>
    </row>
    <row r="970" spans="1:22">
      <c r="A970" s="721" t="s">
        <v>607</v>
      </c>
      <c r="B970" s="714">
        <v>2008</v>
      </c>
      <c r="D970" s="722" t="s">
        <v>607</v>
      </c>
      <c r="E970" s="722" t="s">
        <v>1499</v>
      </c>
      <c r="F970" s="714" t="s">
        <v>705</v>
      </c>
      <c r="G970" s="723" t="s">
        <v>1583</v>
      </c>
      <c r="H970" s="714" t="s">
        <v>1584</v>
      </c>
      <c r="I970" s="714" t="s">
        <v>1484</v>
      </c>
      <c r="J970" s="724">
        <v>10</v>
      </c>
      <c r="K970" s="741">
        <v>27.494098420192479</v>
      </c>
      <c r="L970" s="741">
        <v>1</v>
      </c>
      <c r="M970" s="736">
        <v>100</v>
      </c>
      <c r="N970" s="719">
        <f t="shared" si="45"/>
        <v>27.494098420192479</v>
      </c>
      <c r="O970" s="737">
        <f t="shared" si="46"/>
        <v>2.7494098420192481</v>
      </c>
      <c r="P970" s="738">
        <v>0</v>
      </c>
      <c r="Q970" s="737">
        <f t="shared" si="47"/>
        <v>2.7494098420192481</v>
      </c>
      <c r="R970" s="714" t="s">
        <v>498</v>
      </c>
      <c r="S970" s="721" t="s">
        <v>1585</v>
      </c>
      <c r="U970" s="714">
        <v>48.9</v>
      </c>
      <c r="V970" s="714">
        <v>10374</v>
      </c>
    </row>
    <row r="971" spans="1:22">
      <c r="A971" s="721" t="s">
        <v>607</v>
      </c>
      <c r="B971" s="714">
        <v>2008</v>
      </c>
      <c r="D971" s="722" t="s">
        <v>606</v>
      </c>
      <c r="E971" s="715" t="s">
        <v>303</v>
      </c>
      <c r="F971" s="714" t="s">
        <v>705</v>
      </c>
      <c r="G971" s="723" t="s">
        <v>1583</v>
      </c>
      <c r="H971" s="714" t="s">
        <v>1584</v>
      </c>
      <c r="I971" s="714" t="s">
        <v>402</v>
      </c>
      <c r="J971" s="724">
        <v>1</v>
      </c>
      <c r="K971" s="741">
        <v>12.665698202287997</v>
      </c>
      <c r="L971" s="741">
        <v>1</v>
      </c>
      <c r="M971" s="736">
        <v>100</v>
      </c>
      <c r="N971" s="719">
        <f t="shared" si="45"/>
        <v>12.665698202287997</v>
      </c>
      <c r="O971" s="737">
        <f t="shared" si="46"/>
        <v>12.665698202287997</v>
      </c>
      <c r="P971" s="738">
        <v>0</v>
      </c>
      <c r="Q971" s="737">
        <f t="shared" si="47"/>
        <v>12.665698202287997</v>
      </c>
      <c r="R971" s="714" t="s">
        <v>498</v>
      </c>
      <c r="S971" s="721" t="s">
        <v>1585</v>
      </c>
      <c r="U971" s="714">
        <v>48.9</v>
      </c>
      <c r="V971" s="714">
        <v>10374</v>
      </c>
    </row>
    <row r="972" spans="1:22">
      <c r="A972" s="721" t="s">
        <v>607</v>
      </c>
      <c r="B972" s="714">
        <v>2008</v>
      </c>
      <c r="D972" s="722" t="s">
        <v>607</v>
      </c>
      <c r="E972" s="722" t="s">
        <v>1499</v>
      </c>
      <c r="F972" s="714" t="s">
        <v>705</v>
      </c>
      <c r="G972" s="723" t="s">
        <v>1583</v>
      </c>
      <c r="H972" s="714" t="s">
        <v>1584</v>
      </c>
      <c r="I972" s="714" t="s">
        <v>1484</v>
      </c>
      <c r="J972" s="724">
        <v>1</v>
      </c>
      <c r="K972" s="741">
        <v>2.8599963682585798</v>
      </c>
      <c r="L972" s="741">
        <v>1</v>
      </c>
      <c r="M972" s="736">
        <v>100</v>
      </c>
      <c r="N972" s="719">
        <f t="shared" si="45"/>
        <v>2.8599963682585798</v>
      </c>
      <c r="O972" s="737">
        <f t="shared" si="46"/>
        <v>2.8599963682585798</v>
      </c>
      <c r="P972" s="738">
        <v>0</v>
      </c>
      <c r="Q972" s="737">
        <f t="shared" si="47"/>
        <v>2.8599963682585798</v>
      </c>
      <c r="R972" s="714" t="s">
        <v>498</v>
      </c>
      <c r="S972" s="721" t="s">
        <v>1585</v>
      </c>
      <c r="U972" s="714">
        <v>48.9</v>
      </c>
      <c r="V972" s="714">
        <v>10374</v>
      </c>
    </row>
    <row r="973" spans="1:22">
      <c r="A973" s="721" t="s">
        <v>607</v>
      </c>
      <c r="B973" s="714">
        <v>2008</v>
      </c>
      <c r="D973" s="722" t="s">
        <v>606</v>
      </c>
      <c r="E973" s="715" t="s">
        <v>303</v>
      </c>
      <c r="F973" s="714" t="s">
        <v>705</v>
      </c>
      <c r="G973" s="723" t="s">
        <v>1583</v>
      </c>
      <c r="H973" s="714" t="s">
        <v>1584</v>
      </c>
      <c r="I973" s="714" t="s">
        <v>402</v>
      </c>
      <c r="J973" s="724">
        <v>1</v>
      </c>
      <c r="K973" s="741">
        <v>10.867986199382603</v>
      </c>
      <c r="L973" s="741">
        <v>1</v>
      </c>
      <c r="M973" s="736">
        <v>100</v>
      </c>
      <c r="N973" s="719">
        <f t="shared" si="45"/>
        <v>10.867986199382603</v>
      </c>
      <c r="O973" s="737">
        <f t="shared" si="46"/>
        <v>10.867986199382603</v>
      </c>
      <c r="P973" s="738">
        <v>0</v>
      </c>
      <c r="Q973" s="737">
        <f t="shared" si="47"/>
        <v>10.867986199382603</v>
      </c>
      <c r="R973" s="714" t="s">
        <v>498</v>
      </c>
      <c r="S973" s="721" t="s">
        <v>1585</v>
      </c>
      <c r="U973" s="714">
        <v>48.9</v>
      </c>
      <c r="V973" s="714">
        <v>10374</v>
      </c>
    </row>
    <row r="974" spans="1:22">
      <c r="A974" s="721" t="s">
        <v>607</v>
      </c>
      <c r="B974" s="714">
        <v>2008</v>
      </c>
      <c r="D974" s="722" t="s">
        <v>607</v>
      </c>
      <c r="E974" s="722" t="s">
        <v>1499</v>
      </c>
      <c r="F974" s="714" t="s">
        <v>705</v>
      </c>
      <c r="G974" s="723" t="s">
        <v>1583</v>
      </c>
      <c r="H974" s="714" t="s">
        <v>1584</v>
      </c>
      <c r="I974" s="714" t="s">
        <v>1484</v>
      </c>
      <c r="J974" s="724">
        <v>1</v>
      </c>
      <c r="K974" s="741">
        <v>2.7147267114581441</v>
      </c>
      <c r="L974" s="741">
        <v>1</v>
      </c>
      <c r="M974" s="736">
        <v>100</v>
      </c>
      <c r="N974" s="719">
        <f t="shared" si="45"/>
        <v>2.7147267114581441</v>
      </c>
      <c r="O974" s="737">
        <f t="shared" si="46"/>
        <v>2.7147267114581441</v>
      </c>
      <c r="P974" s="738">
        <v>0</v>
      </c>
      <c r="Q974" s="737">
        <f t="shared" si="47"/>
        <v>2.7147267114581441</v>
      </c>
      <c r="R974" s="714" t="s">
        <v>498</v>
      </c>
      <c r="S974" s="721" t="s">
        <v>1585</v>
      </c>
      <c r="U974" s="714">
        <v>48.9</v>
      </c>
      <c r="V974" s="714">
        <v>10374</v>
      </c>
    </row>
    <row r="975" spans="1:22">
      <c r="A975" s="721" t="s">
        <v>607</v>
      </c>
      <c r="B975" s="714">
        <v>2008</v>
      </c>
      <c r="D975" s="722" t="s">
        <v>607</v>
      </c>
      <c r="E975" s="722" t="s">
        <v>1499</v>
      </c>
      <c r="F975" s="714" t="s">
        <v>705</v>
      </c>
      <c r="G975" s="723" t="s">
        <v>1583</v>
      </c>
      <c r="H975" s="714" t="s">
        <v>1584</v>
      </c>
      <c r="I975" s="714" t="s">
        <v>1484</v>
      </c>
      <c r="J975" s="724">
        <v>10</v>
      </c>
      <c r="K975" s="741">
        <v>27.969856546213908</v>
      </c>
      <c r="L975" s="741">
        <v>1</v>
      </c>
      <c r="M975" s="736">
        <v>100</v>
      </c>
      <c r="N975" s="719">
        <f t="shared" si="45"/>
        <v>27.969856546213908</v>
      </c>
      <c r="O975" s="737">
        <f t="shared" si="46"/>
        <v>2.7969856546213907</v>
      </c>
      <c r="P975" s="738">
        <v>0</v>
      </c>
      <c r="Q975" s="737">
        <f t="shared" si="47"/>
        <v>2.7969856546213907</v>
      </c>
      <c r="R975" s="714" t="s">
        <v>498</v>
      </c>
      <c r="S975" s="721" t="s">
        <v>1585</v>
      </c>
      <c r="U975" s="714">
        <v>48.9</v>
      </c>
      <c r="V975" s="714">
        <v>10374</v>
      </c>
    </row>
    <row r="976" spans="1:22">
      <c r="A976" s="721" t="s">
        <v>607</v>
      </c>
      <c r="B976" s="714">
        <v>2008</v>
      </c>
      <c r="D976" s="722" t="s">
        <v>606</v>
      </c>
      <c r="E976" s="715" t="s">
        <v>303</v>
      </c>
      <c r="F976" s="714" t="s">
        <v>705</v>
      </c>
      <c r="G976" s="723" t="s">
        <v>1583</v>
      </c>
      <c r="H976" s="714" t="s">
        <v>1584</v>
      </c>
      <c r="I976" s="714" t="s">
        <v>402</v>
      </c>
      <c r="J976" s="724">
        <v>1</v>
      </c>
      <c r="K976" s="741">
        <v>13.809696749591428</v>
      </c>
      <c r="L976" s="741">
        <v>1</v>
      </c>
      <c r="M976" s="736">
        <v>100</v>
      </c>
      <c r="N976" s="719">
        <f t="shared" si="45"/>
        <v>13.809696749591428</v>
      </c>
      <c r="O976" s="737">
        <f t="shared" si="46"/>
        <v>13.809696749591428</v>
      </c>
      <c r="P976" s="738">
        <v>0</v>
      </c>
      <c r="Q976" s="737">
        <f t="shared" si="47"/>
        <v>13.809696749591428</v>
      </c>
      <c r="R976" s="714" t="s">
        <v>498</v>
      </c>
      <c r="S976" s="721" t="s">
        <v>1585</v>
      </c>
      <c r="U976" s="714">
        <v>48.9</v>
      </c>
      <c r="V976" s="714">
        <v>10374</v>
      </c>
    </row>
    <row r="977" spans="1:22">
      <c r="A977" s="721" t="s">
        <v>607</v>
      </c>
      <c r="B977" s="714">
        <v>2008</v>
      </c>
      <c r="D977" s="722" t="s">
        <v>607</v>
      </c>
      <c r="E977" s="722" t="s">
        <v>1486</v>
      </c>
      <c r="F977" s="714" t="s">
        <v>705</v>
      </c>
      <c r="G977" s="723" t="s">
        <v>1583</v>
      </c>
      <c r="H977" s="714" t="s">
        <v>1584</v>
      </c>
      <c r="I977" s="714" t="s">
        <v>1484</v>
      </c>
      <c r="J977" s="724">
        <v>2</v>
      </c>
      <c r="K977" s="741">
        <v>6.0831668785182487</v>
      </c>
      <c r="L977" s="741">
        <v>1</v>
      </c>
      <c r="M977" s="736">
        <v>100</v>
      </c>
      <c r="N977" s="719">
        <f t="shared" si="45"/>
        <v>6.0831668785182487</v>
      </c>
      <c r="O977" s="737">
        <f t="shared" si="46"/>
        <v>3.0415834392591243</v>
      </c>
      <c r="P977" s="738">
        <v>0</v>
      </c>
      <c r="Q977" s="737">
        <f t="shared" si="47"/>
        <v>3.0415834392591243</v>
      </c>
      <c r="R977" s="714" t="s">
        <v>498</v>
      </c>
      <c r="S977" s="721" t="s">
        <v>1585</v>
      </c>
      <c r="U977" s="714">
        <v>48.9</v>
      </c>
      <c r="V977" s="714">
        <v>10374</v>
      </c>
    </row>
    <row r="978" spans="1:22">
      <c r="A978" s="721" t="s">
        <v>607</v>
      </c>
      <c r="B978" s="714">
        <v>2008</v>
      </c>
      <c r="D978" s="722" t="s">
        <v>606</v>
      </c>
      <c r="E978" s="715" t="s">
        <v>303</v>
      </c>
      <c r="F978" s="714" t="s">
        <v>705</v>
      </c>
      <c r="G978" s="723" t="s">
        <v>1583</v>
      </c>
      <c r="H978" s="714" t="s">
        <v>1584</v>
      </c>
      <c r="I978" s="714" t="s">
        <v>402</v>
      </c>
      <c r="J978" s="724">
        <v>1</v>
      </c>
      <c r="K978" s="741">
        <v>13.074269112039222</v>
      </c>
      <c r="L978" s="741">
        <v>1</v>
      </c>
      <c r="M978" s="736">
        <v>100</v>
      </c>
      <c r="N978" s="719">
        <f t="shared" si="45"/>
        <v>13.074269112039222</v>
      </c>
      <c r="O978" s="737">
        <f t="shared" si="46"/>
        <v>13.074269112039222</v>
      </c>
      <c r="P978" s="738">
        <v>0</v>
      </c>
      <c r="Q978" s="737">
        <f t="shared" si="47"/>
        <v>13.074269112039222</v>
      </c>
      <c r="R978" s="714" t="s">
        <v>498</v>
      </c>
      <c r="S978" s="721" t="s">
        <v>1585</v>
      </c>
      <c r="U978" s="714">
        <v>48.9</v>
      </c>
      <c r="V978" s="714">
        <v>10374</v>
      </c>
    </row>
    <row r="979" spans="1:22">
      <c r="A979" s="721" t="s">
        <v>607</v>
      </c>
      <c r="B979" s="714">
        <v>2008</v>
      </c>
      <c r="D979" s="722" t="s">
        <v>607</v>
      </c>
      <c r="E979" s="722" t="s">
        <v>1499</v>
      </c>
      <c r="F979" s="714" t="s">
        <v>705</v>
      </c>
      <c r="G979" s="723" t="s">
        <v>1583</v>
      </c>
      <c r="H979" s="714" t="s">
        <v>1584</v>
      </c>
      <c r="I979" s="714" t="s">
        <v>1484</v>
      </c>
      <c r="J979" s="724">
        <v>1</v>
      </c>
      <c r="K979" s="741">
        <v>3.2685672780098054</v>
      </c>
      <c r="L979" s="741">
        <v>1</v>
      </c>
      <c r="M979" s="736">
        <v>100</v>
      </c>
      <c r="N979" s="719">
        <f t="shared" si="45"/>
        <v>3.2685672780098054</v>
      </c>
      <c r="O979" s="737">
        <f t="shared" si="46"/>
        <v>3.2685672780098054</v>
      </c>
      <c r="P979" s="738">
        <v>0</v>
      </c>
      <c r="Q979" s="737">
        <f t="shared" si="47"/>
        <v>3.2685672780098054</v>
      </c>
      <c r="R979" s="714" t="s">
        <v>498</v>
      </c>
      <c r="S979" s="721" t="s">
        <v>1585</v>
      </c>
      <c r="U979" s="714">
        <v>48.9</v>
      </c>
      <c r="V979" s="714">
        <v>10374</v>
      </c>
    </row>
    <row r="980" spans="1:22">
      <c r="A980" s="721" t="s">
        <v>607</v>
      </c>
      <c r="B980" s="714">
        <v>2008</v>
      </c>
      <c r="D980" s="722" t="s">
        <v>606</v>
      </c>
      <c r="E980" s="715" t="s">
        <v>303</v>
      </c>
      <c r="F980" s="714" t="s">
        <v>705</v>
      </c>
      <c r="G980" s="723" t="s">
        <v>1583</v>
      </c>
      <c r="H980" s="714" t="s">
        <v>1584</v>
      </c>
      <c r="I980" s="714" t="s">
        <v>402</v>
      </c>
      <c r="J980" s="724">
        <v>1</v>
      </c>
      <c r="K980" s="741">
        <v>14.408934083893225</v>
      </c>
      <c r="L980" s="741">
        <v>1</v>
      </c>
      <c r="M980" s="736">
        <v>100</v>
      </c>
      <c r="N980" s="719">
        <f t="shared" si="45"/>
        <v>14.408934083893225</v>
      </c>
      <c r="O980" s="737">
        <f t="shared" si="46"/>
        <v>14.408934083893223</v>
      </c>
      <c r="P980" s="738">
        <v>0</v>
      </c>
      <c r="Q980" s="737">
        <f t="shared" si="47"/>
        <v>14.408934083893223</v>
      </c>
      <c r="R980" s="714" t="s">
        <v>498</v>
      </c>
      <c r="S980" s="721" t="s">
        <v>1585</v>
      </c>
      <c r="U980" s="714">
        <v>48.9</v>
      </c>
      <c r="V980" s="714">
        <v>10374</v>
      </c>
    </row>
    <row r="981" spans="1:22">
      <c r="A981" s="721" t="s">
        <v>607</v>
      </c>
      <c r="B981" s="714">
        <v>2008</v>
      </c>
      <c r="D981" s="722" t="s">
        <v>607</v>
      </c>
      <c r="E981" s="722" t="s">
        <v>1487</v>
      </c>
      <c r="F981" s="714" t="s">
        <v>705</v>
      </c>
      <c r="G981" s="723" t="s">
        <v>1583</v>
      </c>
      <c r="H981" s="714" t="s">
        <v>1584</v>
      </c>
      <c r="I981" s="714" t="s">
        <v>1484</v>
      </c>
      <c r="J981" s="724">
        <v>2</v>
      </c>
      <c r="K981" s="741">
        <v>5.6019611403668055</v>
      </c>
      <c r="L981" s="741">
        <v>1</v>
      </c>
      <c r="M981" s="736">
        <v>100</v>
      </c>
      <c r="N981" s="719">
        <f t="shared" si="45"/>
        <v>5.6019611403668055</v>
      </c>
      <c r="O981" s="737">
        <f t="shared" si="46"/>
        <v>2.8009805701834027</v>
      </c>
      <c r="P981" s="738">
        <v>0</v>
      </c>
      <c r="Q981" s="737">
        <f t="shared" si="47"/>
        <v>2.8009805701834027</v>
      </c>
      <c r="R981" s="714" t="s">
        <v>498</v>
      </c>
      <c r="S981" s="721" t="s">
        <v>1585</v>
      </c>
      <c r="U981" s="714">
        <v>48.9</v>
      </c>
      <c r="V981" s="714">
        <v>10374</v>
      </c>
    </row>
    <row r="982" spans="1:22">
      <c r="A982" s="721" t="s">
        <v>607</v>
      </c>
      <c r="B982" s="714">
        <v>2008</v>
      </c>
      <c r="D982" s="722" t="s">
        <v>606</v>
      </c>
      <c r="E982" s="715" t="s">
        <v>303</v>
      </c>
      <c r="F982" s="714" t="s">
        <v>705</v>
      </c>
      <c r="G982" s="723" t="s">
        <v>1583</v>
      </c>
      <c r="H982" s="714" t="s">
        <v>1584</v>
      </c>
      <c r="I982" s="714" t="s">
        <v>402</v>
      </c>
      <c r="J982" s="724">
        <v>1</v>
      </c>
      <c r="K982" s="741">
        <v>13.074269112039222</v>
      </c>
      <c r="L982" s="741">
        <v>1</v>
      </c>
      <c r="M982" s="736">
        <v>100</v>
      </c>
      <c r="N982" s="719">
        <f t="shared" si="45"/>
        <v>13.074269112039222</v>
      </c>
      <c r="O982" s="737">
        <f t="shared" si="46"/>
        <v>13.074269112039222</v>
      </c>
      <c r="P982" s="738">
        <v>0</v>
      </c>
      <c r="Q982" s="737">
        <f t="shared" si="47"/>
        <v>13.074269112039222</v>
      </c>
      <c r="R982" s="714" t="s">
        <v>498</v>
      </c>
      <c r="S982" s="721" t="s">
        <v>1585</v>
      </c>
      <c r="U982" s="714">
        <v>48.9</v>
      </c>
      <c r="V982" s="714">
        <v>10374</v>
      </c>
    </row>
    <row r="983" spans="1:22">
      <c r="A983" s="721" t="s">
        <v>607</v>
      </c>
      <c r="B983" s="714">
        <v>2008</v>
      </c>
      <c r="D983" s="722" t="s">
        <v>607</v>
      </c>
      <c r="E983" s="722" t="s">
        <v>1500</v>
      </c>
      <c r="F983" s="714" t="s">
        <v>705</v>
      </c>
      <c r="G983" s="723" t="s">
        <v>1583</v>
      </c>
      <c r="H983" s="714" t="s">
        <v>1584</v>
      </c>
      <c r="I983" s="714" t="s">
        <v>1484</v>
      </c>
      <c r="J983" s="724">
        <v>2</v>
      </c>
      <c r="K983" s="741">
        <v>7.1545305974214628</v>
      </c>
      <c r="L983" s="741">
        <v>1</v>
      </c>
      <c r="M983" s="736">
        <v>100</v>
      </c>
      <c r="N983" s="719">
        <f t="shared" si="45"/>
        <v>7.1545305974214628</v>
      </c>
      <c r="O983" s="737">
        <f t="shared" si="46"/>
        <v>3.5772652987107314</v>
      </c>
      <c r="P983" s="738">
        <v>0</v>
      </c>
      <c r="Q983" s="737">
        <f t="shared" si="47"/>
        <v>3.5772652987107314</v>
      </c>
      <c r="R983" s="714" t="s">
        <v>498</v>
      </c>
      <c r="S983" s="721" t="s">
        <v>1585</v>
      </c>
      <c r="U983" s="714">
        <v>48.9</v>
      </c>
      <c r="V983" s="714">
        <v>10374</v>
      </c>
    </row>
    <row r="984" spans="1:22">
      <c r="A984" s="721" t="s">
        <v>607</v>
      </c>
      <c r="B984" s="714">
        <v>2008</v>
      </c>
      <c r="D984" s="722" t="s">
        <v>606</v>
      </c>
      <c r="E984" s="715" t="s">
        <v>303</v>
      </c>
      <c r="F984" s="714" t="s">
        <v>705</v>
      </c>
      <c r="G984" s="723" t="s">
        <v>1583</v>
      </c>
      <c r="H984" s="714" t="s">
        <v>1584</v>
      </c>
      <c r="I984" s="714" t="s">
        <v>402</v>
      </c>
      <c r="J984" s="724">
        <v>1</v>
      </c>
      <c r="K984" s="741">
        <v>12.25712729253677</v>
      </c>
      <c r="L984" s="741">
        <v>1</v>
      </c>
      <c r="M984" s="736">
        <v>100</v>
      </c>
      <c r="N984" s="719">
        <f t="shared" si="45"/>
        <v>12.25712729253677</v>
      </c>
      <c r="O984" s="737">
        <f t="shared" si="46"/>
        <v>12.25712729253677</v>
      </c>
      <c r="P984" s="738">
        <v>0</v>
      </c>
      <c r="Q984" s="737">
        <f t="shared" si="47"/>
        <v>12.25712729253677</v>
      </c>
      <c r="R984" s="714" t="s">
        <v>498</v>
      </c>
      <c r="S984" s="721" t="s">
        <v>1585</v>
      </c>
      <c r="U984" s="714">
        <v>48.9</v>
      </c>
      <c r="V984" s="714">
        <v>10374</v>
      </c>
    </row>
    <row r="985" spans="1:22">
      <c r="A985" s="721" t="s">
        <v>607</v>
      </c>
      <c r="B985" s="714">
        <v>2008</v>
      </c>
      <c r="D985" s="722" t="s">
        <v>607</v>
      </c>
      <c r="E985" s="722" t="s">
        <v>1500</v>
      </c>
      <c r="F985" s="714" t="s">
        <v>705</v>
      </c>
      <c r="G985" s="723" t="s">
        <v>1583</v>
      </c>
      <c r="H985" s="714" t="s">
        <v>1584</v>
      </c>
      <c r="I985" s="714" t="s">
        <v>1484</v>
      </c>
      <c r="J985" s="724">
        <v>2</v>
      </c>
      <c r="K985" s="741">
        <v>5.7472307971672416</v>
      </c>
      <c r="L985" s="741">
        <v>1</v>
      </c>
      <c r="M985" s="736">
        <v>100</v>
      </c>
      <c r="N985" s="719">
        <f t="shared" si="45"/>
        <v>5.7472307971672416</v>
      </c>
      <c r="O985" s="737">
        <f t="shared" si="46"/>
        <v>2.8736153985836208</v>
      </c>
      <c r="P985" s="738">
        <v>0</v>
      </c>
      <c r="Q985" s="737">
        <f t="shared" si="47"/>
        <v>2.8736153985836208</v>
      </c>
      <c r="R985" s="714" t="s">
        <v>498</v>
      </c>
      <c r="S985" s="721" t="s">
        <v>1585</v>
      </c>
      <c r="U985" s="714">
        <v>48.9</v>
      </c>
      <c r="V985" s="714">
        <v>10374</v>
      </c>
    </row>
    <row r="986" spans="1:22">
      <c r="A986" s="721" t="s">
        <v>607</v>
      </c>
      <c r="B986" s="714">
        <v>2008</v>
      </c>
      <c r="D986" s="722" t="s">
        <v>606</v>
      </c>
      <c r="E986" s="715" t="s">
        <v>303</v>
      </c>
      <c r="F986" s="714" t="s">
        <v>705</v>
      </c>
      <c r="G986" s="723" t="s">
        <v>1583</v>
      </c>
      <c r="H986" s="714" t="s">
        <v>1584</v>
      </c>
      <c r="I986" s="714" t="s">
        <v>402</v>
      </c>
      <c r="J986" s="724">
        <v>1</v>
      </c>
      <c r="K986" s="741">
        <v>12.865443980388596</v>
      </c>
      <c r="L986" s="741">
        <v>1</v>
      </c>
      <c r="M986" s="736">
        <v>100</v>
      </c>
      <c r="N986" s="719">
        <f t="shared" si="45"/>
        <v>12.865443980388596</v>
      </c>
      <c r="O986" s="737">
        <f t="shared" si="46"/>
        <v>12.865443980388596</v>
      </c>
      <c r="P986" s="738">
        <v>0</v>
      </c>
      <c r="Q986" s="737">
        <f t="shared" si="47"/>
        <v>12.865443980388596</v>
      </c>
      <c r="R986" s="714" t="s">
        <v>498</v>
      </c>
      <c r="S986" s="721" t="s">
        <v>1585</v>
      </c>
      <c r="U986" s="714">
        <v>48.9</v>
      </c>
      <c r="V986" s="714">
        <v>10374</v>
      </c>
    </row>
    <row r="987" spans="1:22">
      <c r="A987" s="721" t="s">
        <v>607</v>
      </c>
      <c r="B987" s="714">
        <v>2008</v>
      </c>
      <c r="D987" s="722" t="s">
        <v>607</v>
      </c>
      <c r="E987" s="722" t="s">
        <v>1499</v>
      </c>
      <c r="F987" s="714" t="s">
        <v>705</v>
      </c>
      <c r="G987" s="723" t="s">
        <v>1583</v>
      </c>
      <c r="H987" s="714" t="s">
        <v>1584</v>
      </c>
      <c r="I987" s="714" t="s">
        <v>1484</v>
      </c>
      <c r="J987" s="724">
        <v>10</v>
      </c>
      <c r="K987" s="741">
        <v>33.067005629199201</v>
      </c>
      <c r="L987" s="741">
        <v>1</v>
      </c>
      <c r="M987" s="736">
        <v>100</v>
      </c>
      <c r="N987" s="719">
        <f t="shared" si="45"/>
        <v>33.067005629199201</v>
      </c>
      <c r="O987" s="737">
        <f t="shared" si="46"/>
        <v>3.3067005629199202</v>
      </c>
      <c r="P987" s="738">
        <v>0</v>
      </c>
      <c r="Q987" s="737">
        <f t="shared" si="47"/>
        <v>3.3067005629199202</v>
      </c>
      <c r="R987" s="714" t="s">
        <v>498</v>
      </c>
      <c r="S987" s="721" t="s">
        <v>1585</v>
      </c>
      <c r="U987" s="714">
        <v>48.9</v>
      </c>
      <c r="V987" s="714">
        <v>10374</v>
      </c>
    </row>
    <row r="988" spans="1:22">
      <c r="A988" s="721" t="s">
        <v>607</v>
      </c>
      <c r="B988" s="714">
        <v>2008</v>
      </c>
      <c r="D988" s="722" t="s">
        <v>606</v>
      </c>
      <c r="E988" s="715" t="s">
        <v>303</v>
      </c>
      <c r="F988" s="714" t="s">
        <v>705</v>
      </c>
      <c r="G988" s="723" t="s">
        <v>1583</v>
      </c>
      <c r="H988" s="714" t="s">
        <v>1584</v>
      </c>
      <c r="I988" s="714" t="s">
        <v>402</v>
      </c>
      <c r="J988" s="724">
        <v>1</v>
      </c>
      <c r="K988" s="741">
        <v>11.621572544034864</v>
      </c>
      <c r="L988" s="741">
        <v>1</v>
      </c>
      <c r="M988" s="736">
        <v>100</v>
      </c>
      <c r="N988" s="719">
        <f t="shared" si="45"/>
        <v>11.621572544034864</v>
      </c>
      <c r="O988" s="737">
        <f t="shared" si="46"/>
        <v>11.621572544034864</v>
      </c>
      <c r="P988" s="738">
        <v>0</v>
      </c>
      <c r="Q988" s="737">
        <f t="shared" si="47"/>
        <v>11.621572544034864</v>
      </c>
      <c r="R988" s="714" t="s">
        <v>498</v>
      </c>
      <c r="S988" s="721" t="s">
        <v>1585</v>
      </c>
      <c r="U988" s="714">
        <v>48.9</v>
      </c>
      <c r="V988" s="714">
        <v>10374</v>
      </c>
    </row>
    <row r="989" spans="1:22">
      <c r="A989" s="721" t="s">
        <v>607</v>
      </c>
      <c r="B989" s="714">
        <v>2008</v>
      </c>
      <c r="D989" s="722" t="s">
        <v>607</v>
      </c>
      <c r="E989" s="722" t="s">
        <v>1499</v>
      </c>
      <c r="F989" s="714" t="s">
        <v>705</v>
      </c>
      <c r="G989" s="723" t="s">
        <v>1583</v>
      </c>
      <c r="H989" s="714" t="s">
        <v>1584</v>
      </c>
      <c r="I989" s="714" t="s">
        <v>1484</v>
      </c>
      <c r="J989" s="724">
        <v>10</v>
      </c>
      <c r="K989" s="741">
        <v>25.059015798075176</v>
      </c>
      <c r="L989" s="741">
        <v>1</v>
      </c>
      <c r="M989" s="736">
        <v>100</v>
      </c>
      <c r="N989" s="719">
        <f t="shared" si="45"/>
        <v>25.059015798075176</v>
      </c>
      <c r="O989" s="737">
        <f t="shared" si="46"/>
        <v>2.5059015798075177</v>
      </c>
      <c r="P989" s="738">
        <v>0</v>
      </c>
      <c r="Q989" s="737">
        <f t="shared" si="47"/>
        <v>2.5059015798075177</v>
      </c>
      <c r="R989" s="714" t="s">
        <v>498</v>
      </c>
      <c r="S989" s="721" t="s">
        <v>1585</v>
      </c>
      <c r="U989" s="714">
        <v>48.9</v>
      </c>
      <c r="V989" s="714">
        <v>10374</v>
      </c>
    </row>
    <row r="990" spans="1:22">
      <c r="A990" s="721" t="s">
        <v>607</v>
      </c>
      <c r="B990" s="714">
        <v>2008</v>
      </c>
      <c r="D990" s="722" t="s">
        <v>606</v>
      </c>
      <c r="E990" s="715" t="s">
        <v>303</v>
      </c>
      <c r="F990" s="714" t="s">
        <v>705</v>
      </c>
      <c r="G990" s="723" t="s">
        <v>1583</v>
      </c>
      <c r="H990" s="714" t="s">
        <v>1584</v>
      </c>
      <c r="I990" s="714" t="s">
        <v>402</v>
      </c>
      <c r="J990" s="724">
        <v>1</v>
      </c>
      <c r="K990" s="741">
        <v>11.62702015616488</v>
      </c>
      <c r="L990" s="741">
        <v>1</v>
      </c>
      <c r="M990" s="736">
        <v>100</v>
      </c>
      <c r="N990" s="719">
        <f t="shared" si="45"/>
        <v>11.62702015616488</v>
      </c>
      <c r="O990" s="737">
        <f t="shared" si="46"/>
        <v>11.62702015616488</v>
      </c>
      <c r="P990" s="738">
        <v>0</v>
      </c>
      <c r="Q990" s="737">
        <f t="shared" si="47"/>
        <v>11.62702015616488</v>
      </c>
      <c r="R990" s="714" t="s">
        <v>498</v>
      </c>
      <c r="S990" s="721" t="s">
        <v>1585</v>
      </c>
      <c r="U990" s="714">
        <v>48.9</v>
      </c>
      <c r="V990" s="714">
        <v>10374</v>
      </c>
    </row>
    <row r="991" spans="1:22">
      <c r="A991" s="721" t="s">
        <v>607</v>
      </c>
      <c r="B991" s="714">
        <v>2008</v>
      </c>
      <c r="D991" s="722" t="s">
        <v>607</v>
      </c>
      <c r="E991" s="722" t="s">
        <v>1487</v>
      </c>
      <c r="F991" s="714" t="s">
        <v>705</v>
      </c>
      <c r="G991" s="723" t="s">
        <v>1583</v>
      </c>
      <c r="H991" s="714" t="s">
        <v>1584</v>
      </c>
      <c r="I991" s="714" t="s">
        <v>1484</v>
      </c>
      <c r="J991" s="724">
        <v>2</v>
      </c>
      <c r="K991" s="741">
        <v>4.5614672235336844</v>
      </c>
      <c r="L991" s="741">
        <v>1</v>
      </c>
      <c r="M991" s="736">
        <v>100</v>
      </c>
      <c r="N991" s="719">
        <f t="shared" si="45"/>
        <v>4.5614672235336844</v>
      </c>
      <c r="O991" s="737">
        <f t="shared" si="46"/>
        <v>2.2807336117668422</v>
      </c>
      <c r="P991" s="738">
        <v>0</v>
      </c>
      <c r="Q991" s="737">
        <f t="shared" si="47"/>
        <v>2.2807336117668422</v>
      </c>
      <c r="R991" s="714" t="s">
        <v>498</v>
      </c>
      <c r="S991" s="721" t="s">
        <v>1585</v>
      </c>
      <c r="U991" s="714">
        <v>48.9</v>
      </c>
      <c r="V991" s="714">
        <v>10374</v>
      </c>
    </row>
    <row r="992" spans="1:22">
      <c r="A992" s="721" t="s">
        <v>607</v>
      </c>
      <c r="B992" s="714">
        <v>2008</v>
      </c>
      <c r="D992" s="722" t="s">
        <v>606</v>
      </c>
      <c r="E992" s="715" t="s">
        <v>303</v>
      </c>
      <c r="F992" s="714" t="s">
        <v>705</v>
      </c>
      <c r="G992" s="723" t="s">
        <v>1583</v>
      </c>
      <c r="H992" s="714" t="s">
        <v>1584</v>
      </c>
      <c r="I992" s="714" t="s">
        <v>402</v>
      </c>
      <c r="J992" s="724">
        <v>1</v>
      </c>
      <c r="K992" s="741">
        <v>12.090067187216269</v>
      </c>
      <c r="L992" s="741">
        <v>1</v>
      </c>
      <c r="M992" s="736">
        <v>100</v>
      </c>
      <c r="N992" s="719">
        <f t="shared" si="45"/>
        <v>12.090067187216269</v>
      </c>
      <c r="O992" s="737">
        <f t="shared" si="46"/>
        <v>12.090067187216269</v>
      </c>
      <c r="P992" s="738">
        <v>0</v>
      </c>
      <c r="Q992" s="737">
        <f t="shared" si="47"/>
        <v>12.090067187216269</v>
      </c>
      <c r="R992" s="714" t="s">
        <v>498</v>
      </c>
      <c r="S992" s="721" t="s">
        <v>1585</v>
      </c>
      <c r="U992" s="714">
        <v>48.9</v>
      </c>
      <c r="V992" s="714">
        <v>10374</v>
      </c>
    </row>
    <row r="993" spans="1:22">
      <c r="A993" s="721" t="s">
        <v>607</v>
      </c>
      <c r="B993" s="714">
        <v>2008</v>
      </c>
      <c r="D993" s="722" t="s">
        <v>607</v>
      </c>
      <c r="E993" s="722" t="s">
        <v>1486</v>
      </c>
      <c r="F993" s="714" t="s">
        <v>705</v>
      </c>
      <c r="G993" s="723" t="s">
        <v>1583</v>
      </c>
      <c r="H993" s="714" t="s">
        <v>1584</v>
      </c>
      <c r="I993" s="714" t="s">
        <v>1484</v>
      </c>
      <c r="J993" s="724">
        <v>2</v>
      </c>
      <c r="K993" s="741">
        <v>7.1781369166515336</v>
      </c>
      <c r="L993" s="741">
        <v>1</v>
      </c>
      <c r="M993" s="736">
        <v>100</v>
      </c>
      <c r="N993" s="719">
        <f t="shared" si="45"/>
        <v>7.1781369166515336</v>
      </c>
      <c r="O993" s="737">
        <f t="shared" si="46"/>
        <v>3.5890684583257668</v>
      </c>
      <c r="P993" s="738">
        <v>0</v>
      </c>
      <c r="Q993" s="737">
        <f t="shared" si="47"/>
        <v>3.5890684583257668</v>
      </c>
      <c r="R993" s="714" t="s">
        <v>498</v>
      </c>
      <c r="S993" s="721" t="s">
        <v>1585</v>
      </c>
      <c r="U993" s="714">
        <v>48.9</v>
      </c>
      <c r="V993" s="714">
        <v>10374</v>
      </c>
    </row>
    <row r="994" spans="1:22">
      <c r="A994" s="721" t="s">
        <v>607</v>
      </c>
      <c r="B994" s="714">
        <v>2008</v>
      </c>
      <c r="D994" s="722" t="s">
        <v>606</v>
      </c>
      <c r="E994" s="715" t="s">
        <v>303</v>
      </c>
      <c r="F994" s="714" t="s">
        <v>705</v>
      </c>
      <c r="G994" s="723" t="s">
        <v>1583</v>
      </c>
      <c r="H994" s="714" t="s">
        <v>1584</v>
      </c>
      <c r="I994" s="714" t="s">
        <v>402</v>
      </c>
      <c r="J994" s="724">
        <v>1</v>
      </c>
      <c r="K994" s="741">
        <v>12.090067187216269</v>
      </c>
      <c r="L994" s="741">
        <v>1</v>
      </c>
      <c r="M994" s="736">
        <v>100</v>
      </c>
      <c r="N994" s="719">
        <f t="shared" si="45"/>
        <v>12.090067187216269</v>
      </c>
      <c r="O994" s="737">
        <f t="shared" si="46"/>
        <v>12.090067187216269</v>
      </c>
      <c r="P994" s="738">
        <v>0</v>
      </c>
      <c r="Q994" s="737">
        <f t="shared" si="47"/>
        <v>12.090067187216269</v>
      </c>
      <c r="R994" s="714" t="s">
        <v>498</v>
      </c>
      <c r="S994" s="721" t="s">
        <v>1585</v>
      </c>
      <c r="U994" s="714">
        <v>48.9</v>
      </c>
      <c r="V994" s="714">
        <v>10374</v>
      </c>
    </row>
    <row r="995" spans="1:22">
      <c r="A995" s="721" t="s">
        <v>607</v>
      </c>
      <c r="B995" s="714">
        <v>2008</v>
      </c>
      <c r="D995" s="722" t="s">
        <v>606</v>
      </c>
      <c r="E995" s="715" t="s">
        <v>303</v>
      </c>
      <c r="F995" s="714" t="s">
        <v>705</v>
      </c>
      <c r="G995" s="723" t="s">
        <v>1583</v>
      </c>
      <c r="H995" s="714" t="s">
        <v>1584</v>
      </c>
      <c r="I995" s="714" t="s">
        <v>402</v>
      </c>
      <c r="J995" s="724">
        <v>1</v>
      </c>
      <c r="K995" s="741">
        <v>11.621572544034864</v>
      </c>
      <c r="L995" s="741">
        <v>1</v>
      </c>
      <c r="M995" s="736">
        <v>100</v>
      </c>
      <c r="N995" s="719">
        <f t="shared" si="45"/>
        <v>11.621572544034864</v>
      </c>
      <c r="O995" s="737">
        <f t="shared" si="46"/>
        <v>11.621572544034864</v>
      </c>
      <c r="P995" s="738">
        <v>0</v>
      </c>
      <c r="Q995" s="737">
        <f t="shared" si="47"/>
        <v>11.621572544034864</v>
      </c>
      <c r="R995" s="714" t="s">
        <v>498</v>
      </c>
      <c r="S995" s="721" t="s">
        <v>1585</v>
      </c>
      <c r="U995" s="714">
        <v>48.9</v>
      </c>
      <c r="V995" s="714">
        <v>10374</v>
      </c>
    </row>
    <row r="996" spans="1:22">
      <c r="A996" s="721" t="s">
        <v>607</v>
      </c>
      <c r="B996" s="714">
        <v>2008</v>
      </c>
      <c r="D996" s="722" t="s">
        <v>606</v>
      </c>
      <c r="E996" s="715" t="s">
        <v>303</v>
      </c>
      <c r="F996" s="714" t="s">
        <v>705</v>
      </c>
      <c r="G996" s="723" t="s">
        <v>1583</v>
      </c>
      <c r="H996" s="714" t="s">
        <v>1584</v>
      </c>
      <c r="I996" s="714" t="s">
        <v>402</v>
      </c>
      <c r="J996" s="724">
        <v>1</v>
      </c>
      <c r="K996" s="741">
        <v>9.8964953695296884</v>
      </c>
      <c r="L996" s="741">
        <v>1</v>
      </c>
      <c r="M996" s="736">
        <v>100</v>
      </c>
      <c r="N996" s="719">
        <f t="shared" si="45"/>
        <v>9.8964953695296884</v>
      </c>
      <c r="O996" s="737">
        <f t="shared" si="46"/>
        <v>9.8964953695296884</v>
      </c>
      <c r="P996" s="738">
        <v>0</v>
      </c>
      <c r="Q996" s="737">
        <f t="shared" si="47"/>
        <v>9.8964953695296884</v>
      </c>
      <c r="R996" s="714" t="s">
        <v>498</v>
      </c>
      <c r="S996" s="721" t="s">
        <v>1585</v>
      </c>
      <c r="U996" s="714">
        <v>48.9</v>
      </c>
      <c r="V996" s="714">
        <v>10374</v>
      </c>
    </row>
    <row r="997" spans="1:22">
      <c r="A997" s="721" t="s">
        <v>607</v>
      </c>
      <c r="B997" s="714">
        <v>2008</v>
      </c>
      <c r="D997" s="722" t="s">
        <v>607</v>
      </c>
      <c r="E997" s="722" t="s">
        <v>1499</v>
      </c>
      <c r="F997" s="714" t="s">
        <v>705</v>
      </c>
      <c r="G997" s="723" t="s">
        <v>1583</v>
      </c>
      <c r="H997" s="714" t="s">
        <v>1584</v>
      </c>
      <c r="I997" s="714" t="s">
        <v>1484</v>
      </c>
      <c r="J997" s="724">
        <v>2</v>
      </c>
      <c r="K997" s="741">
        <v>1.9974577810059921</v>
      </c>
      <c r="L997" s="741">
        <v>1</v>
      </c>
      <c r="M997" s="736">
        <v>100</v>
      </c>
      <c r="N997" s="719">
        <f t="shared" si="45"/>
        <v>1.9974577810059921</v>
      </c>
      <c r="O997" s="737">
        <f t="shared" si="46"/>
        <v>0.99872889050299607</v>
      </c>
      <c r="P997" s="738">
        <v>0</v>
      </c>
      <c r="Q997" s="737">
        <f t="shared" si="47"/>
        <v>0.99872889050299607</v>
      </c>
      <c r="R997" s="714" t="s">
        <v>498</v>
      </c>
      <c r="S997" s="721" t="s">
        <v>1585</v>
      </c>
      <c r="U997" s="714">
        <v>48.9</v>
      </c>
      <c r="V997" s="714">
        <v>10374</v>
      </c>
    </row>
    <row r="998" spans="1:22">
      <c r="A998" s="721" t="s">
        <v>607</v>
      </c>
      <c r="B998" s="714">
        <v>2008</v>
      </c>
      <c r="D998" s="722" t="s">
        <v>606</v>
      </c>
      <c r="E998" s="715" t="s">
        <v>303</v>
      </c>
      <c r="F998" s="714" t="s">
        <v>705</v>
      </c>
      <c r="G998" s="723" t="s">
        <v>1583</v>
      </c>
      <c r="H998" s="714" t="s">
        <v>1584</v>
      </c>
      <c r="I998" s="714" t="s">
        <v>402</v>
      </c>
      <c r="J998" s="724">
        <v>1</v>
      </c>
      <c r="K998" s="741">
        <v>11.866715089885599</v>
      </c>
      <c r="L998" s="741">
        <v>1</v>
      </c>
      <c r="M998" s="736">
        <v>100</v>
      </c>
      <c r="N998" s="719">
        <f t="shared" si="45"/>
        <v>11.866715089885599</v>
      </c>
      <c r="O998" s="737">
        <f t="shared" si="46"/>
        <v>11.866715089885599</v>
      </c>
      <c r="P998" s="738">
        <v>0</v>
      </c>
      <c r="Q998" s="737">
        <f t="shared" si="47"/>
        <v>11.866715089885599</v>
      </c>
      <c r="R998" s="714" t="s">
        <v>498</v>
      </c>
      <c r="S998" s="721" t="s">
        <v>1585</v>
      </c>
      <c r="U998" s="714">
        <v>48.9</v>
      </c>
      <c r="V998" s="714">
        <v>10374</v>
      </c>
    </row>
    <row r="999" spans="1:22">
      <c r="A999" s="721" t="s">
        <v>607</v>
      </c>
      <c r="B999" s="714">
        <v>2008</v>
      </c>
      <c r="D999" s="722" t="s">
        <v>607</v>
      </c>
      <c r="E999" s="722" t="s">
        <v>1499</v>
      </c>
      <c r="F999" s="714" t="s">
        <v>705</v>
      </c>
      <c r="G999" s="723" t="s">
        <v>1583</v>
      </c>
      <c r="H999" s="714" t="s">
        <v>1584</v>
      </c>
      <c r="I999" s="714" t="s">
        <v>1484</v>
      </c>
      <c r="J999" s="724">
        <v>20</v>
      </c>
      <c r="K999" s="741">
        <v>30.306882149990919</v>
      </c>
      <c r="L999" s="741">
        <v>1</v>
      </c>
      <c r="M999" s="736">
        <v>100</v>
      </c>
      <c r="N999" s="719">
        <f t="shared" si="45"/>
        <v>30.306882149990919</v>
      </c>
      <c r="O999" s="737">
        <f t="shared" si="46"/>
        <v>1.515344107499546</v>
      </c>
      <c r="P999" s="738">
        <v>0</v>
      </c>
      <c r="Q999" s="737">
        <f t="shared" si="47"/>
        <v>1.515344107499546</v>
      </c>
      <c r="R999" s="714" t="s">
        <v>498</v>
      </c>
      <c r="S999" s="721" t="s">
        <v>1585</v>
      </c>
      <c r="U999" s="714">
        <v>48.9</v>
      </c>
      <c r="V999" s="714">
        <v>10374</v>
      </c>
    </row>
    <row r="1000" spans="1:22">
      <c r="A1000" s="721" t="s">
        <v>607</v>
      </c>
      <c r="B1000" s="714">
        <v>2008</v>
      </c>
      <c r="D1000" s="722" t="s">
        <v>606</v>
      </c>
      <c r="E1000" s="715" t="s">
        <v>303</v>
      </c>
      <c r="F1000" s="714" t="s">
        <v>705</v>
      </c>
      <c r="G1000" s="723" t="s">
        <v>1583</v>
      </c>
      <c r="H1000" s="714" t="s">
        <v>1584</v>
      </c>
      <c r="I1000" s="714" t="s">
        <v>402</v>
      </c>
      <c r="J1000" s="724">
        <v>1</v>
      </c>
      <c r="K1000" s="741">
        <v>13.337570364990011</v>
      </c>
      <c r="L1000" s="741">
        <v>1</v>
      </c>
      <c r="M1000" s="736">
        <v>100</v>
      </c>
      <c r="N1000" s="719">
        <f t="shared" si="45"/>
        <v>13.337570364990011</v>
      </c>
      <c r="O1000" s="737">
        <f t="shared" si="46"/>
        <v>13.337570364990011</v>
      </c>
      <c r="P1000" s="738">
        <v>0</v>
      </c>
      <c r="Q1000" s="737">
        <f t="shared" si="47"/>
        <v>13.337570364990011</v>
      </c>
      <c r="R1000" s="714" t="s">
        <v>498</v>
      </c>
      <c r="S1000" s="721" t="s">
        <v>1585</v>
      </c>
      <c r="U1000" s="714">
        <v>48.9</v>
      </c>
      <c r="V1000" s="714">
        <v>10374</v>
      </c>
    </row>
    <row r="1001" spans="1:22">
      <c r="A1001" s="721" t="s">
        <v>607</v>
      </c>
      <c r="B1001" s="714">
        <v>2008</v>
      </c>
      <c r="D1001" s="722" t="s">
        <v>607</v>
      </c>
      <c r="E1001" s="722" t="s">
        <v>1499</v>
      </c>
      <c r="F1001" s="714" t="s">
        <v>705</v>
      </c>
      <c r="G1001" s="723" t="s">
        <v>1583</v>
      </c>
      <c r="H1001" s="714" t="s">
        <v>1584</v>
      </c>
      <c r="I1001" s="714" t="s">
        <v>1484</v>
      </c>
      <c r="J1001" s="724">
        <v>2</v>
      </c>
      <c r="K1001" s="741">
        <v>3.2685672780098054</v>
      </c>
      <c r="L1001" s="741">
        <v>1</v>
      </c>
      <c r="M1001" s="736">
        <v>100</v>
      </c>
      <c r="N1001" s="719">
        <f t="shared" si="45"/>
        <v>3.2685672780098054</v>
      </c>
      <c r="O1001" s="737">
        <f t="shared" si="46"/>
        <v>1.6342836390049027</v>
      </c>
      <c r="P1001" s="738">
        <v>0</v>
      </c>
      <c r="Q1001" s="737">
        <f t="shared" si="47"/>
        <v>1.6342836390049027</v>
      </c>
      <c r="R1001" s="714" t="s">
        <v>498</v>
      </c>
      <c r="S1001" s="721" t="s">
        <v>1585</v>
      </c>
      <c r="U1001" s="714">
        <v>48.9</v>
      </c>
      <c r="V1001" s="714">
        <v>10374</v>
      </c>
    </row>
    <row r="1002" spans="1:22">
      <c r="A1002" s="721" t="s">
        <v>607</v>
      </c>
      <c r="B1002" s="714">
        <v>2008</v>
      </c>
      <c r="D1002" s="722" t="s">
        <v>606</v>
      </c>
      <c r="E1002" s="715" t="s">
        <v>303</v>
      </c>
      <c r="F1002" s="714" t="s">
        <v>705</v>
      </c>
      <c r="G1002" s="723" t="s">
        <v>1583</v>
      </c>
      <c r="H1002" s="714" t="s">
        <v>1584</v>
      </c>
      <c r="I1002" s="714" t="s">
        <v>402</v>
      </c>
      <c r="J1002" s="724">
        <v>1</v>
      </c>
      <c r="K1002" s="741">
        <v>11.621572544034864</v>
      </c>
      <c r="L1002" s="741">
        <v>1</v>
      </c>
      <c r="M1002" s="736">
        <v>100</v>
      </c>
      <c r="N1002" s="719">
        <f t="shared" si="45"/>
        <v>11.621572544034864</v>
      </c>
      <c r="O1002" s="737">
        <f t="shared" si="46"/>
        <v>11.621572544034864</v>
      </c>
      <c r="P1002" s="738">
        <v>0</v>
      </c>
      <c r="Q1002" s="737">
        <f t="shared" si="47"/>
        <v>11.621572544034864</v>
      </c>
      <c r="R1002" s="714" t="s">
        <v>498</v>
      </c>
      <c r="S1002" s="721" t="s">
        <v>1585</v>
      </c>
      <c r="U1002" s="714">
        <v>48.9</v>
      </c>
      <c r="V1002" s="714">
        <v>10374</v>
      </c>
    </row>
    <row r="1003" spans="1:22">
      <c r="A1003" s="721" t="s">
        <v>607</v>
      </c>
      <c r="B1003" s="714">
        <v>2008</v>
      </c>
      <c r="D1003" s="722" t="s">
        <v>607</v>
      </c>
      <c r="E1003" s="722" t="s">
        <v>1499</v>
      </c>
      <c r="F1003" s="714" t="s">
        <v>705</v>
      </c>
      <c r="G1003" s="723" t="s">
        <v>1583</v>
      </c>
      <c r="H1003" s="714" t="s">
        <v>1584</v>
      </c>
      <c r="I1003" s="714" t="s">
        <v>1484</v>
      </c>
      <c r="J1003" s="724">
        <v>2</v>
      </c>
      <c r="K1003" s="741">
        <v>3.2685672780098054</v>
      </c>
      <c r="L1003" s="741">
        <v>1</v>
      </c>
      <c r="M1003" s="736">
        <v>100</v>
      </c>
      <c r="N1003" s="719">
        <f t="shared" si="45"/>
        <v>3.2685672780098054</v>
      </c>
      <c r="O1003" s="737">
        <f t="shared" si="46"/>
        <v>1.6342836390049027</v>
      </c>
      <c r="P1003" s="738">
        <v>0</v>
      </c>
      <c r="Q1003" s="737">
        <f t="shared" si="47"/>
        <v>1.6342836390049027</v>
      </c>
      <c r="R1003" s="714" t="s">
        <v>498</v>
      </c>
      <c r="S1003" s="721" t="s">
        <v>1585</v>
      </c>
      <c r="U1003" s="714">
        <v>48.9</v>
      </c>
      <c r="V1003" s="714">
        <v>10374</v>
      </c>
    </row>
    <row r="1004" spans="1:22">
      <c r="A1004" s="721" t="s">
        <v>607</v>
      </c>
      <c r="B1004" s="714">
        <v>2008</v>
      </c>
      <c r="D1004" s="722" t="s">
        <v>607</v>
      </c>
      <c r="E1004" s="722" t="s">
        <v>1500</v>
      </c>
      <c r="F1004" s="714" t="s">
        <v>705</v>
      </c>
      <c r="G1004" s="723" t="s">
        <v>1583</v>
      </c>
      <c r="H1004" s="714" t="s">
        <v>1584</v>
      </c>
      <c r="I1004" s="714" t="s">
        <v>1484</v>
      </c>
      <c r="J1004" s="724">
        <v>1</v>
      </c>
      <c r="K1004" s="741">
        <v>2.823678954058471</v>
      </c>
      <c r="L1004" s="741">
        <v>1</v>
      </c>
      <c r="M1004" s="736">
        <v>100</v>
      </c>
      <c r="N1004" s="719">
        <f t="shared" si="45"/>
        <v>2.823678954058471</v>
      </c>
      <c r="O1004" s="737">
        <f t="shared" si="46"/>
        <v>2.823678954058471</v>
      </c>
      <c r="P1004" s="738">
        <v>0</v>
      </c>
      <c r="Q1004" s="737">
        <f t="shared" si="47"/>
        <v>2.823678954058471</v>
      </c>
      <c r="R1004" s="714" t="s">
        <v>498</v>
      </c>
      <c r="S1004" s="721" t="s">
        <v>1585</v>
      </c>
      <c r="U1004" s="714">
        <v>48.9</v>
      </c>
      <c r="V1004" s="714">
        <v>10374</v>
      </c>
    </row>
    <row r="1005" spans="1:22">
      <c r="A1005" s="721" t="s">
        <v>607</v>
      </c>
      <c r="B1005" s="714">
        <v>2008</v>
      </c>
      <c r="D1005" s="722" t="s">
        <v>606</v>
      </c>
      <c r="E1005" s="715" t="s">
        <v>303</v>
      </c>
      <c r="F1005" s="714" t="s">
        <v>705</v>
      </c>
      <c r="G1005" s="723" t="s">
        <v>1583</v>
      </c>
      <c r="H1005" s="714" t="s">
        <v>1584</v>
      </c>
      <c r="I1005" s="714" t="s">
        <v>402</v>
      </c>
      <c r="J1005" s="724">
        <v>1</v>
      </c>
      <c r="K1005" s="741">
        <v>11.452696568004358</v>
      </c>
      <c r="L1005" s="741">
        <v>1</v>
      </c>
      <c r="M1005" s="736">
        <v>100</v>
      </c>
      <c r="N1005" s="719">
        <f t="shared" si="45"/>
        <v>11.452696568004358</v>
      </c>
      <c r="O1005" s="737">
        <f t="shared" si="46"/>
        <v>11.452696568004358</v>
      </c>
      <c r="P1005" s="738">
        <v>0</v>
      </c>
      <c r="Q1005" s="737">
        <f t="shared" si="47"/>
        <v>11.452696568004358</v>
      </c>
      <c r="R1005" s="714" t="s">
        <v>498</v>
      </c>
      <c r="S1005" s="721" t="s">
        <v>1585</v>
      </c>
      <c r="U1005" s="714">
        <v>48.9</v>
      </c>
      <c r="V1005" s="714">
        <v>10374</v>
      </c>
    </row>
    <row r="1006" spans="1:22">
      <c r="A1006" s="721" t="s">
        <v>607</v>
      </c>
      <c r="B1006" s="714">
        <v>2008</v>
      </c>
      <c r="D1006" s="722" t="s">
        <v>607</v>
      </c>
      <c r="E1006" s="722" t="s">
        <v>1500</v>
      </c>
      <c r="F1006" s="714" t="s">
        <v>705</v>
      </c>
      <c r="G1006" s="723" t="s">
        <v>1583</v>
      </c>
      <c r="H1006" s="714" t="s">
        <v>1584</v>
      </c>
      <c r="I1006" s="714" t="s">
        <v>1484</v>
      </c>
      <c r="J1006" s="724">
        <v>2</v>
      </c>
      <c r="K1006" s="741">
        <v>6.4626838569093872</v>
      </c>
      <c r="L1006" s="741">
        <v>1</v>
      </c>
      <c r="M1006" s="736">
        <v>100</v>
      </c>
      <c r="N1006" s="719">
        <f t="shared" si="45"/>
        <v>6.4626838569093872</v>
      </c>
      <c r="O1006" s="737">
        <f t="shared" si="46"/>
        <v>3.2313419284546936</v>
      </c>
      <c r="P1006" s="738">
        <v>0</v>
      </c>
      <c r="Q1006" s="737">
        <f t="shared" si="47"/>
        <v>3.2313419284546936</v>
      </c>
      <c r="R1006" s="714" t="s">
        <v>498</v>
      </c>
      <c r="S1006" s="721" t="s">
        <v>1585</v>
      </c>
      <c r="U1006" s="714">
        <v>48.9</v>
      </c>
      <c r="V1006" s="714">
        <v>10374</v>
      </c>
    </row>
    <row r="1007" spans="1:22">
      <c r="A1007" s="721" t="s">
        <v>607</v>
      </c>
      <c r="B1007" s="714">
        <v>2008</v>
      </c>
      <c r="D1007" s="722" t="s">
        <v>606</v>
      </c>
      <c r="E1007" s="715" t="s">
        <v>303</v>
      </c>
      <c r="F1007" s="714" t="s">
        <v>705</v>
      </c>
      <c r="G1007" s="723" t="s">
        <v>1583</v>
      </c>
      <c r="H1007" s="714" t="s">
        <v>1584</v>
      </c>
      <c r="I1007" s="714" t="s">
        <v>402</v>
      </c>
      <c r="J1007" s="724">
        <v>1</v>
      </c>
      <c r="K1007" s="741">
        <v>12.090067187216269</v>
      </c>
      <c r="L1007" s="741">
        <v>1</v>
      </c>
      <c r="M1007" s="736">
        <v>100</v>
      </c>
      <c r="N1007" s="719">
        <f t="shared" si="45"/>
        <v>12.090067187216269</v>
      </c>
      <c r="O1007" s="737">
        <f t="shared" si="46"/>
        <v>12.090067187216269</v>
      </c>
      <c r="P1007" s="738">
        <v>0</v>
      </c>
      <c r="Q1007" s="737">
        <f t="shared" si="47"/>
        <v>12.090067187216269</v>
      </c>
      <c r="R1007" s="714" t="s">
        <v>498</v>
      </c>
      <c r="S1007" s="721" t="s">
        <v>1585</v>
      </c>
      <c r="U1007" s="714">
        <v>48.9</v>
      </c>
      <c r="V1007" s="714">
        <v>10374</v>
      </c>
    </row>
    <row r="1008" spans="1:22">
      <c r="A1008" s="721" t="s">
        <v>607</v>
      </c>
      <c r="B1008" s="714">
        <v>2008</v>
      </c>
      <c r="D1008" s="722" t="s">
        <v>606</v>
      </c>
      <c r="E1008" s="715" t="s">
        <v>303</v>
      </c>
      <c r="F1008" s="714" t="s">
        <v>705</v>
      </c>
      <c r="G1008" s="723" t="s">
        <v>1583</v>
      </c>
      <c r="H1008" s="714" t="s">
        <v>1584</v>
      </c>
      <c r="I1008" s="714" t="s">
        <v>402</v>
      </c>
      <c r="J1008" s="724">
        <v>1</v>
      </c>
      <c r="K1008" s="741">
        <v>12.090067187216269</v>
      </c>
      <c r="L1008" s="741">
        <v>1</v>
      </c>
      <c r="M1008" s="736">
        <v>100</v>
      </c>
      <c r="N1008" s="719">
        <f t="shared" si="45"/>
        <v>12.090067187216269</v>
      </c>
      <c r="O1008" s="737">
        <f t="shared" si="46"/>
        <v>12.090067187216269</v>
      </c>
      <c r="P1008" s="738">
        <v>0</v>
      </c>
      <c r="Q1008" s="737">
        <f t="shared" si="47"/>
        <v>12.090067187216269</v>
      </c>
      <c r="R1008" s="714" t="s">
        <v>498</v>
      </c>
      <c r="S1008" s="721" t="s">
        <v>1585</v>
      </c>
      <c r="U1008" s="714">
        <v>48.9</v>
      </c>
      <c r="V1008" s="714">
        <v>10374</v>
      </c>
    </row>
    <row r="1009" spans="1:22">
      <c r="A1009" s="721" t="s">
        <v>607</v>
      </c>
      <c r="B1009" s="714">
        <v>2008</v>
      </c>
      <c r="D1009" s="722" t="s">
        <v>607</v>
      </c>
      <c r="E1009" s="722" t="s">
        <v>1487</v>
      </c>
      <c r="F1009" s="714" t="s">
        <v>705</v>
      </c>
      <c r="G1009" s="723" t="s">
        <v>1583</v>
      </c>
      <c r="H1009" s="714" t="s">
        <v>1584</v>
      </c>
      <c r="I1009" s="714" t="s">
        <v>1484</v>
      </c>
      <c r="J1009" s="724">
        <v>2</v>
      </c>
      <c r="K1009" s="741">
        <v>6.1703286725985107</v>
      </c>
      <c r="L1009" s="741">
        <v>1</v>
      </c>
      <c r="M1009" s="736">
        <v>100</v>
      </c>
      <c r="N1009" s="719">
        <f t="shared" si="45"/>
        <v>6.1703286725985107</v>
      </c>
      <c r="O1009" s="737">
        <f t="shared" si="46"/>
        <v>3.0851643362992553</v>
      </c>
      <c r="P1009" s="738">
        <v>0</v>
      </c>
      <c r="Q1009" s="737">
        <f t="shared" si="47"/>
        <v>3.0851643362992553</v>
      </c>
      <c r="R1009" s="714" t="s">
        <v>498</v>
      </c>
      <c r="S1009" s="721" t="s">
        <v>1585</v>
      </c>
      <c r="U1009" s="714">
        <v>48.9</v>
      </c>
      <c r="V1009" s="714">
        <v>10374</v>
      </c>
    </row>
    <row r="1010" spans="1:22">
      <c r="A1010" s="721" t="s">
        <v>607</v>
      </c>
      <c r="B1010" s="714">
        <v>2008</v>
      </c>
      <c r="D1010" s="722" t="s">
        <v>606</v>
      </c>
      <c r="E1010" s="715" t="s">
        <v>303</v>
      </c>
      <c r="F1010" s="714" t="s">
        <v>705</v>
      </c>
      <c r="G1010" s="723" t="s">
        <v>1583</v>
      </c>
      <c r="H1010" s="714" t="s">
        <v>1584</v>
      </c>
      <c r="I1010" s="714" t="s">
        <v>402</v>
      </c>
      <c r="J1010" s="724">
        <v>1</v>
      </c>
      <c r="K1010" s="741">
        <v>12.090067187216269</v>
      </c>
      <c r="L1010" s="741">
        <v>1</v>
      </c>
      <c r="M1010" s="736">
        <v>100</v>
      </c>
      <c r="N1010" s="719">
        <f t="shared" si="45"/>
        <v>12.090067187216269</v>
      </c>
      <c r="O1010" s="737">
        <f t="shared" si="46"/>
        <v>12.090067187216269</v>
      </c>
      <c r="P1010" s="738">
        <v>0</v>
      </c>
      <c r="Q1010" s="737">
        <f t="shared" si="47"/>
        <v>12.090067187216269</v>
      </c>
      <c r="R1010" s="714" t="s">
        <v>498</v>
      </c>
      <c r="S1010" s="721" t="s">
        <v>1585</v>
      </c>
      <c r="U1010" s="714">
        <v>48.9</v>
      </c>
      <c r="V1010" s="714">
        <v>10374</v>
      </c>
    </row>
    <row r="1011" spans="1:22">
      <c r="A1011" s="721" t="s">
        <v>607</v>
      </c>
      <c r="B1011" s="714">
        <v>2008</v>
      </c>
      <c r="D1011" s="722" t="s">
        <v>607</v>
      </c>
      <c r="E1011" s="722" t="s">
        <v>1487</v>
      </c>
      <c r="F1011" s="714" t="s">
        <v>705</v>
      </c>
      <c r="G1011" s="723" t="s">
        <v>1583</v>
      </c>
      <c r="H1011" s="714" t="s">
        <v>1584</v>
      </c>
      <c r="I1011" s="714" t="s">
        <v>1484</v>
      </c>
      <c r="J1011" s="724">
        <v>2</v>
      </c>
      <c r="K1011" s="741">
        <v>6.1703286725985107</v>
      </c>
      <c r="L1011" s="741">
        <v>1</v>
      </c>
      <c r="M1011" s="736">
        <v>100</v>
      </c>
      <c r="N1011" s="719">
        <f t="shared" si="45"/>
        <v>6.1703286725985107</v>
      </c>
      <c r="O1011" s="737">
        <f t="shared" si="46"/>
        <v>3.0851643362992553</v>
      </c>
      <c r="P1011" s="738">
        <v>0</v>
      </c>
      <c r="Q1011" s="737">
        <f t="shared" si="47"/>
        <v>3.0851643362992553</v>
      </c>
      <c r="R1011" s="714" t="s">
        <v>498</v>
      </c>
      <c r="S1011" s="721" t="s">
        <v>1585</v>
      </c>
      <c r="U1011" s="714">
        <v>48.9</v>
      </c>
      <c r="V1011" s="714">
        <v>10374</v>
      </c>
    </row>
    <row r="1012" spans="1:22">
      <c r="A1012" s="721" t="s">
        <v>607</v>
      </c>
      <c r="B1012" s="714">
        <v>2008</v>
      </c>
      <c r="D1012" s="722" t="s">
        <v>606</v>
      </c>
      <c r="E1012" s="715" t="s">
        <v>303</v>
      </c>
      <c r="F1012" s="714" t="s">
        <v>705</v>
      </c>
      <c r="G1012" s="723" t="s">
        <v>1583</v>
      </c>
      <c r="H1012" s="714" t="s">
        <v>1584</v>
      </c>
      <c r="I1012" s="714" t="s">
        <v>402</v>
      </c>
      <c r="J1012" s="724">
        <v>1</v>
      </c>
      <c r="K1012" s="741">
        <v>11.447248955874342</v>
      </c>
      <c r="L1012" s="741">
        <v>1</v>
      </c>
      <c r="M1012" s="736">
        <v>100</v>
      </c>
      <c r="N1012" s="719">
        <f t="shared" si="45"/>
        <v>11.447248955874342</v>
      </c>
      <c r="O1012" s="737">
        <f t="shared" si="46"/>
        <v>11.447248955874342</v>
      </c>
      <c r="P1012" s="738">
        <v>0</v>
      </c>
      <c r="Q1012" s="737">
        <f t="shared" si="47"/>
        <v>11.447248955874342</v>
      </c>
      <c r="R1012" s="714" t="s">
        <v>498</v>
      </c>
      <c r="S1012" s="721" t="s">
        <v>1585</v>
      </c>
      <c r="U1012" s="714">
        <v>48.9</v>
      </c>
      <c r="V1012" s="714">
        <v>10374</v>
      </c>
    </row>
    <row r="1013" spans="1:22">
      <c r="A1013" s="721" t="s">
        <v>607</v>
      </c>
      <c r="B1013" s="714">
        <v>2008</v>
      </c>
      <c r="D1013" s="722" t="s">
        <v>607</v>
      </c>
      <c r="E1013" s="722" t="s">
        <v>1499</v>
      </c>
      <c r="F1013" s="714" t="s">
        <v>705</v>
      </c>
      <c r="G1013" s="723" t="s">
        <v>1583</v>
      </c>
      <c r="H1013" s="714" t="s">
        <v>1584</v>
      </c>
      <c r="I1013" s="714" t="s">
        <v>1484</v>
      </c>
      <c r="J1013" s="724">
        <v>2</v>
      </c>
      <c r="K1013" s="741">
        <v>2.7074632286181224</v>
      </c>
      <c r="L1013" s="741">
        <v>1</v>
      </c>
      <c r="M1013" s="736">
        <v>100</v>
      </c>
      <c r="N1013" s="719">
        <f t="shared" si="45"/>
        <v>2.7074632286181224</v>
      </c>
      <c r="O1013" s="737">
        <f t="shared" si="46"/>
        <v>1.3537316143090612</v>
      </c>
      <c r="P1013" s="738">
        <v>0</v>
      </c>
      <c r="Q1013" s="737">
        <f t="shared" si="47"/>
        <v>1.3537316143090612</v>
      </c>
      <c r="R1013" s="714" t="s">
        <v>498</v>
      </c>
      <c r="S1013" s="721" t="s">
        <v>1585</v>
      </c>
      <c r="U1013" s="714">
        <v>48.9</v>
      </c>
      <c r="V1013" s="714">
        <v>10374</v>
      </c>
    </row>
    <row r="1014" spans="1:22">
      <c r="A1014" s="721" t="s">
        <v>607</v>
      </c>
      <c r="B1014" s="714">
        <v>2008</v>
      </c>
      <c r="D1014" s="722" t="s">
        <v>657</v>
      </c>
      <c r="E1014" s="722" t="s">
        <v>660</v>
      </c>
      <c r="F1014" s="714" t="s">
        <v>705</v>
      </c>
      <c r="G1014" s="723" t="s">
        <v>1480</v>
      </c>
      <c r="H1014" s="714" t="s">
        <v>1588</v>
      </c>
      <c r="I1014" s="714" t="s">
        <v>1484</v>
      </c>
      <c r="J1014" s="724">
        <v>28</v>
      </c>
      <c r="K1014" s="741">
        <v>72.090067187216263</v>
      </c>
      <c r="L1014" s="741">
        <v>1</v>
      </c>
      <c r="M1014" s="736">
        <v>100</v>
      </c>
      <c r="N1014" s="719">
        <f t="shared" si="45"/>
        <v>72.090067187216263</v>
      </c>
      <c r="O1014" s="737">
        <f t="shared" si="46"/>
        <v>2.5746452566862952</v>
      </c>
      <c r="P1014" s="738">
        <v>0</v>
      </c>
      <c r="Q1014" s="737">
        <f t="shared" si="47"/>
        <v>2.5746452566862952</v>
      </c>
      <c r="R1014" s="714" t="s">
        <v>498</v>
      </c>
      <c r="S1014" s="721" t="s">
        <v>1585</v>
      </c>
      <c r="U1014" s="714">
        <v>48.9</v>
      </c>
      <c r="V1014" s="714">
        <v>10374</v>
      </c>
    </row>
    <row r="1015" spans="1:22">
      <c r="A1015" s="721" t="s">
        <v>607</v>
      </c>
      <c r="B1015" s="714">
        <v>2008</v>
      </c>
      <c r="D1015" s="722" t="s">
        <v>658</v>
      </c>
      <c r="E1015" s="722" t="s">
        <v>1487</v>
      </c>
      <c r="F1015" s="714" t="s">
        <v>705</v>
      </c>
      <c r="G1015" s="723" t="s">
        <v>1480</v>
      </c>
      <c r="H1015" s="714" t="s">
        <v>1588</v>
      </c>
      <c r="I1015" s="714" t="s">
        <v>1484</v>
      </c>
      <c r="J1015" s="724">
        <v>30</v>
      </c>
      <c r="K1015" s="741">
        <v>22.171781369166514</v>
      </c>
      <c r="L1015" s="741">
        <v>1</v>
      </c>
      <c r="M1015" s="736">
        <v>100</v>
      </c>
      <c r="N1015" s="719">
        <f t="shared" si="45"/>
        <v>22.171781369166514</v>
      </c>
      <c r="O1015" s="737">
        <f t="shared" si="46"/>
        <v>0.73905937897221707</v>
      </c>
      <c r="P1015" s="738">
        <v>0</v>
      </c>
      <c r="Q1015" s="737">
        <f t="shared" si="47"/>
        <v>0.73905937897221707</v>
      </c>
      <c r="R1015" s="714" t="s">
        <v>498</v>
      </c>
      <c r="S1015" s="721" t="s">
        <v>1585</v>
      </c>
      <c r="U1015" s="714">
        <v>48.9</v>
      </c>
      <c r="V1015" s="714">
        <v>10374</v>
      </c>
    </row>
    <row r="1016" spans="1:22">
      <c r="A1016" s="721" t="s">
        <v>607</v>
      </c>
      <c r="B1016" s="714">
        <v>2008</v>
      </c>
      <c r="D1016" s="722" t="s">
        <v>657</v>
      </c>
      <c r="E1016" s="722" t="s">
        <v>660</v>
      </c>
      <c r="F1016" s="714" t="s">
        <v>705</v>
      </c>
      <c r="G1016" s="723" t="s">
        <v>1480</v>
      </c>
      <c r="H1016" s="714" t="s">
        <v>1588</v>
      </c>
      <c r="I1016" s="714" t="s">
        <v>1484</v>
      </c>
      <c r="J1016" s="724">
        <v>28</v>
      </c>
      <c r="K1016" s="741">
        <v>67.441438169602321</v>
      </c>
      <c r="L1016" s="741">
        <v>1</v>
      </c>
      <c r="M1016" s="736">
        <v>100</v>
      </c>
      <c r="N1016" s="719">
        <f t="shared" si="45"/>
        <v>67.441438169602321</v>
      </c>
      <c r="O1016" s="737">
        <f t="shared" si="46"/>
        <v>2.4086227917715113</v>
      </c>
      <c r="P1016" s="738">
        <v>0</v>
      </c>
      <c r="Q1016" s="737">
        <f t="shared" si="47"/>
        <v>2.4086227917715113</v>
      </c>
      <c r="R1016" s="714" t="s">
        <v>498</v>
      </c>
      <c r="S1016" s="721" t="s">
        <v>1585</v>
      </c>
      <c r="U1016" s="714">
        <v>48.9</v>
      </c>
      <c r="V1016" s="714">
        <v>10374</v>
      </c>
    </row>
    <row r="1017" spans="1:22">
      <c r="A1017" s="721" t="s">
        <v>607</v>
      </c>
      <c r="B1017" s="714">
        <v>2008</v>
      </c>
      <c r="D1017" s="722" t="s">
        <v>658</v>
      </c>
      <c r="E1017" s="722" t="s">
        <v>1487</v>
      </c>
      <c r="F1017" s="714" t="s">
        <v>705</v>
      </c>
      <c r="G1017" s="723" t="s">
        <v>1480</v>
      </c>
      <c r="H1017" s="714" t="s">
        <v>1588</v>
      </c>
      <c r="I1017" s="714" t="s">
        <v>1484</v>
      </c>
      <c r="J1017" s="724">
        <v>30</v>
      </c>
      <c r="K1017" s="741">
        <v>29.090248774287268</v>
      </c>
      <c r="L1017" s="741">
        <v>1</v>
      </c>
      <c r="M1017" s="736">
        <v>100</v>
      </c>
      <c r="N1017" s="719">
        <f t="shared" si="45"/>
        <v>29.090248774287268</v>
      </c>
      <c r="O1017" s="737">
        <f t="shared" si="46"/>
        <v>0.96967495914290891</v>
      </c>
      <c r="P1017" s="738">
        <v>0</v>
      </c>
      <c r="Q1017" s="737">
        <f t="shared" si="47"/>
        <v>0.96967495914290891</v>
      </c>
      <c r="R1017" s="714" t="s">
        <v>498</v>
      </c>
      <c r="S1017" s="721" t="s">
        <v>1585</v>
      </c>
      <c r="U1017" s="714">
        <v>48.9</v>
      </c>
      <c r="V1017" s="714">
        <v>10374</v>
      </c>
    </row>
    <row r="1018" spans="1:22">
      <c r="A1018" s="721" t="s">
        <v>607</v>
      </c>
      <c r="B1018" s="714">
        <v>2008</v>
      </c>
      <c r="D1018" s="722" t="s">
        <v>658</v>
      </c>
      <c r="E1018" s="722" t="s">
        <v>1500</v>
      </c>
      <c r="F1018" s="714" t="s">
        <v>705</v>
      </c>
      <c r="G1018" s="723" t="s">
        <v>1480</v>
      </c>
      <c r="H1018" s="714" t="s">
        <v>1588</v>
      </c>
      <c r="I1018" s="714" t="s">
        <v>1484</v>
      </c>
      <c r="J1018" s="724">
        <v>10</v>
      </c>
      <c r="K1018" s="741">
        <v>7.7065552932631194</v>
      </c>
      <c r="L1018" s="741">
        <v>1</v>
      </c>
      <c r="M1018" s="736">
        <v>100</v>
      </c>
      <c r="N1018" s="719">
        <f t="shared" si="45"/>
        <v>7.7065552932631194</v>
      </c>
      <c r="O1018" s="737">
        <f t="shared" si="46"/>
        <v>0.77065552932631198</v>
      </c>
      <c r="P1018" s="738">
        <v>0</v>
      </c>
      <c r="Q1018" s="737">
        <f t="shared" si="47"/>
        <v>0.77065552932631198</v>
      </c>
      <c r="R1018" s="714" t="s">
        <v>498</v>
      </c>
      <c r="S1018" s="721" t="s">
        <v>1585</v>
      </c>
      <c r="U1018" s="714">
        <v>48.9</v>
      </c>
      <c r="V1018" s="714">
        <v>10374</v>
      </c>
    </row>
    <row r="1019" spans="1:22">
      <c r="A1019" s="721" t="s">
        <v>607</v>
      </c>
      <c r="B1019" s="714">
        <v>2008</v>
      </c>
      <c r="D1019" s="722" t="s">
        <v>657</v>
      </c>
      <c r="E1019" s="722" t="s">
        <v>660</v>
      </c>
      <c r="F1019" s="714" t="s">
        <v>705</v>
      </c>
      <c r="G1019" s="723" t="s">
        <v>1480</v>
      </c>
      <c r="H1019" s="714" t="s">
        <v>1588</v>
      </c>
      <c r="I1019" s="714" t="s">
        <v>1484</v>
      </c>
      <c r="J1019" s="724">
        <v>28</v>
      </c>
      <c r="K1019" s="741">
        <v>79.055747230797166</v>
      </c>
      <c r="L1019" s="741">
        <v>1</v>
      </c>
      <c r="M1019" s="736">
        <v>100</v>
      </c>
      <c r="N1019" s="719">
        <f t="shared" si="45"/>
        <v>79.055747230797166</v>
      </c>
      <c r="O1019" s="737">
        <f t="shared" si="46"/>
        <v>2.8234195439570415</v>
      </c>
      <c r="P1019" s="738">
        <v>0</v>
      </c>
      <c r="Q1019" s="737">
        <f t="shared" si="47"/>
        <v>2.8234195439570415</v>
      </c>
      <c r="R1019" s="714" t="s">
        <v>498</v>
      </c>
      <c r="S1019" s="721" t="s">
        <v>1585</v>
      </c>
      <c r="U1019" s="714">
        <v>48.9</v>
      </c>
      <c r="V1019" s="714">
        <v>10374</v>
      </c>
    </row>
    <row r="1020" spans="1:22">
      <c r="A1020" s="721" t="s">
        <v>607</v>
      </c>
      <c r="B1020" s="714">
        <v>2008</v>
      </c>
      <c r="D1020" s="722" t="s">
        <v>658</v>
      </c>
      <c r="E1020" s="722" t="s">
        <v>1487</v>
      </c>
      <c r="F1020" s="714" t="s">
        <v>705</v>
      </c>
      <c r="G1020" s="723" t="s">
        <v>1480</v>
      </c>
      <c r="H1020" s="714" t="s">
        <v>1588</v>
      </c>
      <c r="I1020" s="714" t="s">
        <v>1484</v>
      </c>
      <c r="J1020" s="724">
        <v>30</v>
      </c>
      <c r="K1020" s="741">
        <v>31.276557109133826</v>
      </c>
      <c r="L1020" s="741">
        <v>1</v>
      </c>
      <c r="M1020" s="736">
        <v>100</v>
      </c>
      <c r="N1020" s="719">
        <f t="shared" si="45"/>
        <v>31.276557109133826</v>
      </c>
      <c r="O1020" s="737">
        <f t="shared" si="46"/>
        <v>1.0425519036377942</v>
      </c>
      <c r="P1020" s="738">
        <v>0</v>
      </c>
      <c r="Q1020" s="737">
        <f t="shared" si="47"/>
        <v>1.0425519036377942</v>
      </c>
      <c r="R1020" s="714" t="s">
        <v>498</v>
      </c>
      <c r="S1020" s="721" t="s">
        <v>1585</v>
      </c>
      <c r="U1020" s="714">
        <v>48.9</v>
      </c>
      <c r="V1020" s="714">
        <v>10374</v>
      </c>
    </row>
    <row r="1021" spans="1:22">
      <c r="A1021" s="721" t="s">
        <v>607</v>
      </c>
      <c r="B1021" s="714">
        <v>2008</v>
      </c>
      <c r="D1021" s="722" t="s">
        <v>658</v>
      </c>
      <c r="E1021" s="722" t="s">
        <v>1500</v>
      </c>
      <c r="F1021" s="714" t="s">
        <v>705</v>
      </c>
      <c r="G1021" s="723" t="s">
        <v>1480</v>
      </c>
      <c r="H1021" s="714" t="s">
        <v>1588</v>
      </c>
      <c r="I1021" s="714" t="s">
        <v>1484</v>
      </c>
      <c r="J1021" s="724">
        <v>10</v>
      </c>
      <c r="K1021" s="741">
        <v>9.9146540766297431</v>
      </c>
      <c r="L1021" s="741">
        <v>1</v>
      </c>
      <c r="M1021" s="736">
        <v>100</v>
      </c>
      <c r="N1021" s="719">
        <f t="shared" si="45"/>
        <v>9.9146540766297431</v>
      </c>
      <c r="O1021" s="737">
        <f t="shared" si="46"/>
        <v>0.99146540766297431</v>
      </c>
      <c r="P1021" s="738">
        <v>0</v>
      </c>
      <c r="Q1021" s="737">
        <f t="shared" si="47"/>
        <v>0.99146540766297431</v>
      </c>
      <c r="R1021" s="714" t="s">
        <v>498</v>
      </c>
      <c r="S1021" s="721" t="s">
        <v>1585</v>
      </c>
      <c r="U1021" s="714">
        <v>48.9</v>
      </c>
      <c r="V1021" s="714">
        <v>10374</v>
      </c>
    </row>
    <row r="1022" spans="1:22">
      <c r="A1022" s="721" t="s">
        <v>607</v>
      </c>
      <c r="B1022" s="714">
        <v>2008</v>
      </c>
      <c r="D1022" s="722" t="s">
        <v>657</v>
      </c>
      <c r="E1022" s="722" t="s">
        <v>660</v>
      </c>
      <c r="F1022" s="714" t="s">
        <v>705</v>
      </c>
      <c r="G1022" s="723" t="s">
        <v>1480</v>
      </c>
      <c r="H1022" s="714" t="s">
        <v>1588</v>
      </c>
      <c r="I1022" s="714" t="s">
        <v>1484</v>
      </c>
      <c r="J1022" s="724">
        <v>14</v>
      </c>
      <c r="K1022" s="741">
        <v>41.292899945523878</v>
      </c>
      <c r="L1022" s="741">
        <v>1</v>
      </c>
      <c r="M1022" s="736">
        <v>100</v>
      </c>
      <c r="N1022" s="719">
        <f t="shared" si="45"/>
        <v>41.292899945523878</v>
      </c>
      <c r="O1022" s="737">
        <f t="shared" si="46"/>
        <v>2.9494928532517055</v>
      </c>
      <c r="P1022" s="738">
        <v>0</v>
      </c>
      <c r="Q1022" s="737">
        <f t="shared" si="47"/>
        <v>2.9494928532517055</v>
      </c>
      <c r="R1022" s="714" t="s">
        <v>498</v>
      </c>
      <c r="S1022" s="721" t="s">
        <v>1585</v>
      </c>
      <c r="U1022" s="714">
        <v>48.9</v>
      </c>
      <c r="V1022" s="714">
        <v>10374</v>
      </c>
    </row>
    <row r="1023" spans="1:22">
      <c r="A1023" s="721" t="s">
        <v>607</v>
      </c>
      <c r="B1023" s="714">
        <v>2008</v>
      </c>
      <c r="D1023" s="722" t="s">
        <v>1589</v>
      </c>
      <c r="E1023" s="722" t="s">
        <v>1489</v>
      </c>
      <c r="F1023" s="714" t="s">
        <v>705</v>
      </c>
      <c r="G1023" s="723" t="s">
        <v>1480</v>
      </c>
      <c r="H1023" s="714" t="s">
        <v>1588</v>
      </c>
      <c r="I1023" s="714" t="s">
        <v>1484</v>
      </c>
      <c r="J1023" s="724">
        <v>30</v>
      </c>
      <c r="K1023" s="741">
        <v>31.75049936444525</v>
      </c>
      <c r="L1023" s="741">
        <v>1</v>
      </c>
      <c r="M1023" s="736">
        <v>100</v>
      </c>
      <c r="N1023" s="719">
        <f t="shared" si="45"/>
        <v>31.75049936444525</v>
      </c>
      <c r="O1023" s="737">
        <f t="shared" si="46"/>
        <v>1.0583499788148416</v>
      </c>
      <c r="P1023" s="738">
        <v>0</v>
      </c>
      <c r="Q1023" s="737">
        <f t="shared" si="47"/>
        <v>1.0583499788148416</v>
      </c>
      <c r="R1023" s="714" t="s">
        <v>498</v>
      </c>
      <c r="S1023" s="721" t="s">
        <v>1585</v>
      </c>
      <c r="U1023" s="714">
        <v>48.9</v>
      </c>
      <c r="V1023" s="714">
        <v>10374</v>
      </c>
    </row>
    <row r="1024" spans="1:22">
      <c r="A1024" s="721" t="s">
        <v>607</v>
      </c>
      <c r="B1024" s="714">
        <v>2008</v>
      </c>
      <c r="D1024" s="722" t="s">
        <v>657</v>
      </c>
      <c r="E1024" s="722" t="s">
        <v>660</v>
      </c>
      <c r="F1024" s="714" t="s">
        <v>705</v>
      </c>
      <c r="G1024" s="723" t="s">
        <v>1480</v>
      </c>
      <c r="H1024" s="714" t="s">
        <v>1588</v>
      </c>
      <c r="I1024" s="714" t="s">
        <v>1484</v>
      </c>
      <c r="J1024" s="724">
        <v>14</v>
      </c>
      <c r="K1024" s="741">
        <v>46.613401125839836</v>
      </c>
      <c r="L1024" s="741">
        <v>1</v>
      </c>
      <c r="M1024" s="736">
        <v>100</v>
      </c>
      <c r="N1024" s="719">
        <f t="shared" si="45"/>
        <v>46.613401125839836</v>
      </c>
      <c r="O1024" s="737">
        <f t="shared" si="46"/>
        <v>3.3295286518457026</v>
      </c>
      <c r="P1024" s="738">
        <v>0</v>
      </c>
      <c r="Q1024" s="737">
        <f t="shared" si="47"/>
        <v>3.3295286518457026</v>
      </c>
      <c r="R1024" s="714" t="s">
        <v>498</v>
      </c>
      <c r="S1024" s="721" t="s">
        <v>1585</v>
      </c>
      <c r="U1024" s="714">
        <v>48.9</v>
      </c>
      <c r="V1024" s="714">
        <v>10374</v>
      </c>
    </row>
    <row r="1025" spans="1:22">
      <c r="A1025" s="721" t="s">
        <v>607</v>
      </c>
      <c r="B1025" s="714">
        <v>2008</v>
      </c>
      <c r="D1025" s="722" t="s">
        <v>657</v>
      </c>
      <c r="E1025" s="722" t="s">
        <v>660</v>
      </c>
      <c r="F1025" s="714" t="s">
        <v>705</v>
      </c>
      <c r="G1025" s="723" t="s">
        <v>1480</v>
      </c>
      <c r="H1025" s="714" t="s">
        <v>1588</v>
      </c>
      <c r="I1025" s="714" t="s">
        <v>1484</v>
      </c>
      <c r="J1025" s="724">
        <v>28</v>
      </c>
      <c r="K1025" s="741">
        <v>79.055747230797166</v>
      </c>
      <c r="L1025" s="741">
        <v>1</v>
      </c>
      <c r="M1025" s="736">
        <v>100</v>
      </c>
      <c r="N1025" s="719">
        <f t="shared" si="45"/>
        <v>79.055747230797166</v>
      </c>
      <c r="O1025" s="737">
        <f t="shared" si="46"/>
        <v>2.8234195439570415</v>
      </c>
      <c r="P1025" s="738">
        <v>0</v>
      </c>
      <c r="Q1025" s="737">
        <f t="shared" si="47"/>
        <v>2.8234195439570415</v>
      </c>
      <c r="R1025" s="714" t="s">
        <v>498</v>
      </c>
      <c r="S1025" s="721" t="s">
        <v>1585</v>
      </c>
      <c r="U1025" s="714">
        <v>48.9</v>
      </c>
      <c r="V1025" s="714">
        <v>10374</v>
      </c>
    </row>
    <row r="1026" spans="1:22">
      <c r="A1026" s="721" t="s">
        <v>607</v>
      </c>
      <c r="B1026" s="714">
        <v>2008</v>
      </c>
      <c r="D1026" s="722" t="s">
        <v>1590</v>
      </c>
      <c r="E1026" s="722" t="s">
        <v>1539</v>
      </c>
      <c r="F1026" s="714" t="s">
        <v>705</v>
      </c>
      <c r="G1026" s="723" t="s">
        <v>1480</v>
      </c>
      <c r="H1026" s="714" t="s">
        <v>1588</v>
      </c>
      <c r="I1026" s="714" t="s">
        <v>1484</v>
      </c>
      <c r="J1026" s="724">
        <v>28</v>
      </c>
      <c r="K1026" s="741">
        <v>16.825857998910475</v>
      </c>
      <c r="L1026" s="741">
        <v>1</v>
      </c>
      <c r="M1026" s="736">
        <v>100</v>
      </c>
      <c r="N1026" s="719">
        <f t="shared" si="45"/>
        <v>16.825857998910475</v>
      </c>
      <c r="O1026" s="737">
        <f t="shared" si="46"/>
        <v>0.6009234999610884</v>
      </c>
      <c r="P1026" s="738">
        <v>0</v>
      </c>
      <c r="Q1026" s="737">
        <f t="shared" si="47"/>
        <v>0.6009234999610884</v>
      </c>
      <c r="R1026" s="714" t="s">
        <v>498</v>
      </c>
      <c r="S1026" s="721" t="s">
        <v>1585</v>
      </c>
      <c r="U1026" s="714">
        <v>48.9</v>
      </c>
      <c r="V1026" s="714">
        <v>10374</v>
      </c>
    </row>
    <row r="1027" spans="1:22">
      <c r="A1027" s="721" t="s">
        <v>607</v>
      </c>
      <c r="B1027" s="714">
        <v>2008</v>
      </c>
      <c r="D1027" s="722" t="s">
        <v>657</v>
      </c>
      <c r="E1027" s="722" t="s">
        <v>660</v>
      </c>
      <c r="F1027" s="714" t="s">
        <v>705</v>
      </c>
      <c r="G1027" s="723" t="s">
        <v>1480</v>
      </c>
      <c r="H1027" s="714" t="s">
        <v>1588</v>
      </c>
      <c r="I1027" s="714" t="s">
        <v>1484</v>
      </c>
      <c r="J1027" s="724">
        <v>28</v>
      </c>
      <c r="K1027" s="741">
        <v>80.996913019792984</v>
      </c>
      <c r="L1027" s="741">
        <v>1</v>
      </c>
      <c r="M1027" s="736">
        <v>100</v>
      </c>
      <c r="N1027" s="719">
        <f t="shared" ref="N1027:N1090" si="48">+K1027/L1027</f>
        <v>80.996913019792984</v>
      </c>
      <c r="O1027" s="737">
        <f t="shared" ref="O1027:O1090" si="49">+N1027/J1027/M1027*100</f>
        <v>2.892746893564035</v>
      </c>
      <c r="P1027" s="738">
        <v>0</v>
      </c>
      <c r="Q1027" s="737">
        <f t="shared" si="47"/>
        <v>2.892746893564035</v>
      </c>
      <c r="R1027" s="714" t="s">
        <v>498</v>
      </c>
      <c r="S1027" s="721" t="s">
        <v>1585</v>
      </c>
      <c r="U1027" s="714">
        <v>48.9</v>
      </c>
      <c r="V1027" s="714">
        <v>10374</v>
      </c>
    </row>
    <row r="1028" spans="1:22">
      <c r="A1028" s="721" t="s">
        <v>607</v>
      </c>
      <c r="B1028" s="714">
        <v>2008</v>
      </c>
      <c r="D1028" s="722" t="s">
        <v>1590</v>
      </c>
      <c r="E1028" s="722" t="s">
        <v>1500</v>
      </c>
      <c r="F1028" s="714" t="s">
        <v>705</v>
      </c>
      <c r="G1028" s="723" t="s">
        <v>1480</v>
      </c>
      <c r="H1028" s="714" t="s">
        <v>1588</v>
      </c>
      <c r="I1028" s="714" t="s">
        <v>1484</v>
      </c>
      <c r="J1028" s="724">
        <v>30</v>
      </c>
      <c r="K1028" s="741">
        <v>11.013255856183038</v>
      </c>
      <c r="L1028" s="741">
        <v>1</v>
      </c>
      <c r="M1028" s="736">
        <v>100</v>
      </c>
      <c r="N1028" s="719">
        <f t="shared" si="48"/>
        <v>11.013255856183038</v>
      </c>
      <c r="O1028" s="737">
        <f t="shared" si="49"/>
        <v>0.3671085285394346</v>
      </c>
      <c r="P1028" s="738">
        <v>0</v>
      </c>
      <c r="Q1028" s="737">
        <f t="shared" ref="Q1028:Q1091" si="50">+O1028/(1+P1028)</f>
        <v>0.3671085285394346</v>
      </c>
      <c r="R1028" s="714" t="s">
        <v>498</v>
      </c>
      <c r="S1028" s="721" t="s">
        <v>1585</v>
      </c>
      <c r="U1028" s="714">
        <v>48.9</v>
      </c>
      <c r="V1028" s="714">
        <v>10374</v>
      </c>
    </row>
    <row r="1029" spans="1:22">
      <c r="A1029" s="721" t="s">
        <v>607</v>
      </c>
      <c r="B1029" s="714">
        <v>2008</v>
      </c>
      <c r="D1029" s="722" t="s">
        <v>658</v>
      </c>
      <c r="E1029" s="722" t="s">
        <v>1539</v>
      </c>
      <c r="F1029" s="714" t="s">
        <v>705</v>
      </c>
      <c r="G1029" s="723" t="s">
        <v>1480</v>
      </c>
      <c r="H1029" s="714" t="s">
        <v>1588</v>
      </c>
      <c r="I1029" s="714" t="s">
        <v>1484</v>
      </c>
      <c r="J1029" s="724">
        <v>28</v>
      </c>
      <c r="K1029" s="741">
        <v>13.727982567641183</v>
      </c>
      <c r="L1029" s="741">
        <v>1</v>
      </c>
      <c r="M1029" s="736">
        <v>100</v>
      </c>
      <c r="N1029" s="719">
        <f t="shared" si="48"/>
        <v>13.727982567641183</v>
      </c>
      <c r="O1029" s="737">
        <f t="shared" si="49"/>
        <v>0.49028509170147083</v>
      </c>
      <c r="P1029" s="738">
        <v>0</v>
      </c>
      <c r="Q1029" s="737">
        <f t="shared" si="50"/>
        <v>0.49028509170147083</v>
      </c>
      <c r="R1029" s="714" t="s">
        <v>498</v>
      </c>
      <c r="S1029" s="721" t="s">
        <v>1585</v>
      </c>
      <c r="U1029" s="714">
        <v>48.9</v>
      </c>
      <c r="V1029" s="714">
        <v>10374</v>
      </c>
    </row>
    <row r="1030" spans="1:22">
      <c r="A1030" s="721" t="s">
        <v>607</v>
      </c>
      <c r="B1030" s="714">
        <v>2008</v>
      </c>
      <c r="D1030" s="722" t="s">
        <v>657</v>
      </c>
      <c r="E1030" s="722" t="s">
        <v>660</v>
      </c>
      <c r="F1030" s="714" t="s">
        <v>705</v>
      </c>
      <c r="G1030" s="723" t="s">
        <v>1480</v>
      </c>
      <c r="H1030" s="714" t="s">
        <v>1588</v>
      </c>
      <c r="I1030" s="714" t="s">
        <v>1484</v>
      </c>
      <c r="J1030" s="724">
        <v>14</v>
      </c>
      <c r="K1030" s="741">
        <v>43.470128926820408</v>
      </c>
      <c r="L1030" s="741">
        <v>1</v>
      </c>
      <c r="M1030" s="736">
        <v>100</v>
      </c>
      <c r="N1030" s="719">
        <f t="shared" si="48"/>
        <v>43.470128926820408</v>
      </c>
      <c r="O1030" s="737">
        <f t="shared" si="49"/>
        <v>3.1050092090586006</v>
      </c>
      <c r="P1030" s="738">
        <v>0</v>
      </c>
      <c r="Q1030" s="737">
        <f t="shared" si="50"/>
        <v>3.1050092090586006</v>
      </c>
      <c r="R1030" s="714" t="s">
        <v>498</v>
      </c>
      <c r="S1030" s="721" t="s">
        <v>1585</v>
      </c>
      <c r="U1030" s="714">
        <v>48.9</v>
      </c>
      <c r="V1030" s="714">
        <v>10374</v>
      </c>
    </row>
    <row r="1031" spans="1:22">
      <c r="A1031" s="721" t="s">
        <v>607</v>
      </c>
      <c r="B1031" s="714">
        <v>2008</v>
      </c>
      <c r="D1031" s="722" t="s">
        <v>658</v>
      </c>
      <c r="E1031" s="722" t="s">
        <v>1539</v>
      </c>
      <c r="F1031" s="714" t="s">
        <v>705</v>
      </c>
      <c r="G1031" s="723" t="s">
        <v>1480</v>
      </c>
      <c r="H1031" s="714" t="s">
        <v>1588</v>
      </c>
      <c r="I1031" s="714" t="s">
        <v>1484</v>
      </c>
      <c r="J1031" s="724">
        <v>28</v>
      </c>
      <c r="K1031" s="741">
        <v>16.824042128200471</v>
      </c>
      <c r="L1031" s="741">
        <v>1</v>
      </c>
      <c r="M1031" s="736">
        <v>100</v>
      </c>
      <c r="N1031" s="719">
        <f t="shared" si="48"/>
        <v>16.824042128200471</v>
      </c>
      <c r="O1031" s="737">
        <f t="shared" si="49"/>
        <v>0.60085864743573114</v>
      </c>
      <c r="P1031" s="738">
        <v>0</v>
      </c>
      <c r="Q1031" s="737">
        <f t="shared" si="50"/>
        <v>0.60085864743573114</v>
      </c>
      <c r="R1031" s="714" t="s">
        <v>498</v>
      </c>
      <c r="S1031" s="721" t="s">
        <v>1585</v>
      </c>
      <c r="U1031" s="714">
        <v>48.9</v>
      </c>
      <c r="V1031" s="714">
        <v>10374</v>
      </c>
    </row>
    <row r="1032" spans="1:22">
      <c r="A1032" s="721" t="s">
        <v>607</v>
      </c>
      <c r="B1032" s="714">
        <v>2008</v>
      </c>
      <c r="D1032" s="722" t="s">
        <v>1589</v>
      </c>
      <c r="E1032" s="722" t="s">
        <v>1491</v>
      </c>
      <c r="F1032" s="714" t="s">
        <v>705</v>
      </c>
      <c r="G1032" s="723" t="s">
        <v>1480</v>
      </c>
      <c r="H1032" s="714" t="s">
        <v>1588</v>
      </c>
      <c r="I1032" s="714" t="s">
        <v>1484</v>
      </c>
      <c r="J1032" s="724">
        <v>30</v>
      </c>
      <c r="K1032" s="741">
        <v>29.153804249137458</v>
      </c>
      <c r="L1032" s="741">
        <v>1</v>
      </c>
      <c r="M1032" s="736">
        <v>100</v>
      </c>
      <c r="N1032" s="719">
        <f t="shared" si="48"/>
        <v>29.153804249137458</v>
      </c>
      <c r="O1032" s="737">
        <f t="shared" si="49"/>
        <v>0.97179347497124857</v>
      </c>
      <c r="P1032" s="738">
        <v>0</v>
      </c>
      <c r="Q1032" s="737">
        <f t="shared" si="50"/>
        <v>0.97179347497124857</v>
      </c>
      <c r="R1032" s="714" t="s">
        <v>498</v>
      </c>
      <c r="S1032" s="721" t="s">
        <v>1585</v>
      </c>
      <c r="U1032" s="714">
        <v>48.9</v>
      </c>
      <c r="V1032" s="714">
        <v>10374</v>
      </c>
    </row>
    <row r="1033" spans="1:22">
      <c r="A1033" s="721" t="s">
        <v>607</v>
      </c>
      <c r="B1033" s="714">
        <v>2008</v>
      </c>
      <c r="D1033" s="722" t="s">
        <v>658</v>
      </c>
      <c r="E1033" s="722" t="s">
        <v>1500</v>
      </c>
      <c r="F1033" s="714" t="s">
        <v>705</v>
      </c>
      <c r="G1033" s="723" t="s">
        <v>1480</v>
      </c>
      <c r="H1033" s="714" t="s">
        <v>1588</v>
      </c>
      <c r="I1033" s="714" t="s">
        <v>1484</v>
      </c>
      <c r="J1033" s="724">
        <v>30</v>
      </c>
      <c r="K1033" s="741">
        <v>10.404939168331214</v>
      </c>
      <c r="L1033" s="741">
        <v>1</v>
      </c>
      <c r="M1033" s="736">
        <v>100</v>
      </c>
      <c r="N1033" s="719">
        <f t="shared" si="48"/>
        <v>10.404939168331214</v>
      </c>
      <c r="O1033" s="737">
        <f t="shared" si="49"/>
        <v>0.34683130561104047</v>
      </c>
      <c r="P1033" s="738">
        <v>0</v>
      </c>
      <c r="Q1033" s="737">
        <f t="shared" si="50"/>
        <v>0.34683130561104047</v>
      </c>
      <c r="R1033" s="714" t="s">
        <v>498</v>
      </c>
      <c r="S1033" s="721" t="s">
        <v>1585</v>
      </c>
      <c r="U1033" s="714">
        <v>48.9</v>
      </c>
      <c r="V1033" s="714">
        <v>10374</v>
      </c>
    </row>
    <row r="1034" spans="1:22">
      <c r="A1034" s="721" t="s">
        <v>607</v>
      </c>
      <c r="B1034" s="714">
        <v>2008</v>
      </c>
      <c r="D1034" s="722" t="s">
        <v>1591</v>
      </c>
      <c r="E1034" s="722" t="s">
        <v>1592</v>
      </c>
      <c r="F1034" s="714" t="s">
        <v>705</v>
      </c>
      <c r="G1034" s="723" t="s">
        <v>1480</v>
      </c>
      <c r="H1034" s="714" t="s">
        <v>1588</v>
      </c>
      <c r="I1034" s="714" t="s">
        <v>1484</v>
      </c>
      <c r="J1034" s="724">
        <v>20</v>
      </c>
      <c r="K1034" s="741">
        <v>17.586707826402758</v>
      </c>
      <c r="L1034" s="741">
        <v>1</v>
      </c>
      <c r="M1034" s="736">
        <v>100</v>
      </c>
      <c r="N1034" s="719">
        <f t="shared" si="48"/>
        <v>17.586707826402758</v>
      </c>
      <c r="O1034" s="737">
        <f t="shared" si="49"/>
        <v>0.87933539132013794</v>
      </c>
      <c r="P1034" s="738">
        <v>0</v>
      </c>
      <c r="Q1034" s="737">
        <f t="shared" si="50"/>
        <v>0.87933539132013794</v>
      </c>
      <c r="R1034" s="714" t="s">
        <v>498</v>
      </c>
      <c r="S1034" s="721" t="s">
        <v>1585</v>
      </c>
      <c r="U1034" s="714">
        <v>48.9</v>
      </c>
      <c r="V1034" s="714">
        <v>10374</v>
      </c>
    </row>
    <row r="1035" spans="1:22">
      <c r="A1035" s="721" t="s">
        <v>607</v>
      </c>
      <c r="B1035" s="714">
        <v>2008</v>
      </c>
      <c r="D1035" s="722" t="s">
        <v>657</v>
      </c>
      <c r="E1035" s="722" t="s">
        <v>660</v>
      </c>
      <c r="F1035" s="714" t="s">
        <v>705</v>
      </c>
      <c r="G1035" s="723" t="s">
        <v>1480</v>
      </c>
      <c r="H1035" s="714" t="s">
        <v>1588</v>
      </c>
      <c r="I1035" s="714" t="s">
        <v>1484</v>
      </c>
      <c r="J1035" s="724">
        <v>14</v>
      </c>
      <c r="K1035" s="741">
        <v>46.617032867259844</v>
      </c>
      <c r="L1035" s="741">
        <v>1</v>
      </c>
      <c r="M1035" s="736">
        <v>100</v>
      </c>
      <c r="N1035" s="719">
        <f t="shared" si="48"/>
        <v>46.617032867259844</v>
      </c>
      <c r="O1035" s="737">
        <f t="shared" si="49"/>
        <v>3.3297880619471316</v>
      </c>
      <c r="P1035" s="738">
        <v>0</v>
      </c>
      <c r="Q1035" s="737">
        <f t="shared" si="50"/>
        <v>3.3297880619471316</v>
      </c>
      <c r="R1035" s="714" t="s">
        <v>498</v>
      </c>
      <c r="S1035" s="721" t="s">
        <v>1585</v>
      </c>
      <c r="U1035" s="714">
        <v>48.9</v>
      </c>
      <c r="V1035" s="714">
        <v>10374</v>
      </c>
    </row>
    <row r="1036" spans="1:22">
      <c r="A1036" s="721" t="s">
        <v>607</v>
      </c>
      <c r="B1036" s="714">
        <v>2008</v>
      </c>
      <c r="D1036" s="722" t="s">
        <v>1589</v>
      </c>
      <c r="E1036" s="722" t="s">
        <v>1489</v>
      </c>
      <c r="F1036" s="714" t="s">
        <v>705</v>
      </c>
      <c r="G1036" s="723" t="s">
        <v>1480</v>
      </c>
      <c r="H1036" s="714" t="s">
        <v>1588</v>
      </c>
      <c r="I1036" s="714" t="s">
        <v>1484</v>
      </c>
      <c r="J1036" s="724">
        <v>30</v>
      </c>
      <c r="K1036" s="741">
        <v>30.59742146359179</v>
      </c>
      <c r="L1036" s="741">
        <v>1</v>
      </c>
      <c r="M1036" s="736">
        <v>100</v>
      </c>
      <c r="N1036" s="719">
        <f t="shared" si="48"/>
        <v>30.59742146359179</v>
      </c>
      <c r="O1036" s="737">
        <f t="shared" si="49"/>
        <v>1.0199140487863929</v>
      </c>
      <c r="P1036" s="738">
        <v>0</v>
      </c>
      <c r="Q1036" s="737">
        <f t="shared" si="50"/>
        <v>1.0199140487863929</v>
      </c>
      <c r="R1036" s="714" t="s">
        <v>498</v>
      </c>
      <c r="S1036" s="721" t="s">
        <v>1585</v>
      </c>
      <c r="U1036" s="714">
        <v>48.9</v>
      </c>
      <c r="V1036" s="714">
        <v>10374</v>
      </c>
    </row>
    <row r="1037" spans="1:22">
      <c r="A1037" s="721" t="s">
        <v>607</v>
      </c>
      <c r="B1037" s="714">
        <v>2008</v>
      </c>
      <c r="D1037" s="722" t="s">
        <v>657</v>
      </c>
      <c r="E1037" s="722" t="s">
        <v>660</v>
      </c>
      <c r="F1037" s="714" t="s">
        <v>705</v>
      </c>
      <c r="G1037" s="723" t="s">
        <v>1480</v>
      </c>
      <c r="H1037" s="714" t="s">
        <v>1588</v>
      </c>
      <c r="I1037" s="714" t="s">
        <v>1484</v>
      </c>
      <c r="J1037" s="724">
        <v>28</v>
      </c>
      <c r="K1037" s="741">
        <v>73.497366987470485</v>
      </c>
      <c r="L1037" s="741">
        <v>1</v>
      </c>
      <c r="M1037" s="736">
        <v>100</v>
      </c>
      <c r="N1037" s="719">
        <f t="shared" si="48"/>
        <v>73.497366987470485</v>
      </c>
      <c r="O1037" s="737">
        <f t="shared" si="49"/>
        <v>2.6249059638382315</v>
      </c>
      <c r="P1037" s="738">
        <v>0</v>
      </c>
      <c r="Q1037" s="737">
        <f t="shared" si="50"/>
        <v>2.6249059638382315</v>
      </c>
      <c r="R1037" s="714" t="s">
        <v>498</v>
      </c>
      <c r="S1037" s="721" t="s">
        <v>1585</v>
      </c>
      <c r="U1037" s="714">
        <v>48.9</v>
      </c>
      <c r="V1037" s="714">
        <v>10374</v>
      </c>
    </row>
    <row r="1038" spans="1:22">
      <c r="A1038" s="721" t="s">
        <v>607</v>
      </c>
      <c r="B1038" s="714">
        <v>2008</v>
      </c>
      <c r="D1038" s="722" t="s">
        <v>1591</v>
      </c>
      <c r="E1038" s="722" t="s">
        <v>1592</v>
      </c>
      <c r="F1038" s="714" t="s">
        <v>705</v>
      </c>
      <c r="G1038" s="723" t="s">
        <v>1480</v>
      </c>
      <c r="H1038" s="714" t="s">
        <v>1588</v>
      </c>
      <c r="I1038" s="714" t="s">
        <v>1484</v>
      </c>
      <c r="J1038" s="724">
        <v>20</v>
      </c>
      <c r="K1038" s="741">
        <v>19.989104775739964</v>
      </c>
      <c r="L1038" s="741">
        <v>1</v>
      </c>
      <c r="M1038" s="736">
        <v>100</v>
      </c>
      <c r="N1038" s="719">
        <f t="shared" si="48"/>
        <v>19.989104775739964</v>
      </c>
      <c r="O1038" s="737">
        <f t="shared" si="49"/>
        <v>0.99945523878699816</v>
      </c>
      <c r="P1038" s="738">
        <v>0</v>
      </c>
      <c r="Q1038" s="737">
        <f t="shared" si="50"/>
        <v>0.99945523878699816</v>
      </c>
      <c r="R1038" s="714" t="s">
        <v>498</v>
      </c>
      <c r="S1038" s="721" t="s">
        <v>1585</v>
      </c>
      <c r="U1038" s="714">
        <v>48.9</v>
      </c>
      <c r="V1038" s="714">
        <v>10374</v>
      </c>
    </row>
    <row r="1039" spans="1:22">
      <c r="A1039" s="721" t="s">
        <v>607</v>
      </c>
      <c r="B1039" s="714">
        <v>2008</v>
      </c>
      <c r="D1039" s="722" t="s">
        <v>657</v>
      </c>
      <c r="E1039" s="722" t="s">
        <v>660</v>
      </c>
      <c r="F1039" s="714" t="s">
        <v>705</v>
      </c>
      <c r="G1039" s="723" t="s">
        <v>1480</v>
      </c>
      <c r="H1039" s="714" t="s">
        <v>1588</v>
      </c>
      <c r="I1039" s="714" t="s">
        <v>1484</v>
      </c>
      <c r="J1039" s="724">
        <v>28</v>
      </c>
      <c r="K1039" s="741">
        <v>70.809878336662422</v>
      </c>
      <c r="L1039" s="741">
        <v>1</v>
      </c>
      <c r="M1039" s="736">
        <v>100</v>
      </c>
      <c r="N1039" s="719">
        <f t="shared" si="48"/>
        <v>70.809878336662422</v>
      </c>
      <c r="O1039" s="737">
        <f t="shared" si="49"/>
        <v>2.5289242263093721</v>
      </c>
      <c r="P1039" s="738">
        <v>0</v>
      </c>
      <c r="Q1039" s="737">
        <f t="shared" si="50"/>
        <v>2.5289242263093721</v>
      </c>
      <c r="R1039" s="714" t="s">
        <v>498</v>
      </c>
      <c r="S1039" s="721" t="s">
        <v>1585</v>
      </c>
      <c r="U1039" s="714">
        <v>48.9</v>
      </c>
      <c r="V1039" s="714">
        <v>10374</v>
      </c>
    </row>
    <row r="1040" spans="1:22">
      <c r="A1040" s="721" t="s">
        <v>607</v>
      </c>
      <c r="B1040" s="714">
        <v>2008</v>
      </c>
      <c r="D1040" s="722" t="s">
        <v>658</v>
      </c>
      <c r="E1040" s="722" t="s">
        <v>1487</v>
      </c>
      <c r="F1040" s="714" t="s">
        <v>705</v>
      </c>
      <c r="G1040" s="723" t="s">
        <v>1480</v>
      </c>
      <c r="H1040" s="714" t="s">
        <v>1588</v>
      </c>
      <c r="I1040" s="714" t="s">
        <v>1484</v>
      </c>
      <c r="J1040" s="724">
        <v>30</v>
      </c>
      <c r="K1040" s="741">
        <v>23.152351552569456</v>
      </c>
      <c r="L1040" s="741">
        <v>1</v>
      </c>
      <c r="M1040" s="736">
        <v>100</v>
      </c>
      <c r="N1040" s="719">
        <f t="shared" si="48"/>
        <v>23.152351552569456</v>
      </c>
      <c r="O1040" s="737">
        <f t="shared" si="49"/>
        <v>0.77174505175231523</v>
      </c>
      <c r="P1040" s="738">
        <v>0</v>
      </c>
      <c r="Q1040" s="737">
        <f t="shared" si="50"/>
        <v>0.77174505175231523</v>
      </c>
      <c r="R1040" s="714" t="s">
        <v>498</v>
      </c>
      <c r="S1040" s="721" t="s">
        <v>1585</v>
      </c>
      <c r="U1040" s="714">
        <v>48.9</v>
      </c>
      <c r="V1040" s="714">
        <v>10374</v>
      </c>
    </row>
    <row r="1041" spans="1:22">
      <c r="A1041" s="721" t="s">
        <v>607</v>
      </c>
      <c r="B1041" s="714">
        <v>2008</v>
      </c>
      <c r="D1041" s="722" t="s">
        <v>657</v>
      </c>
      <c r="E1041" s="722" t="s">
        <v>660</v>
      </c>
      <c r="F1041" s="714" t="s">
        <v>705</v>
      </c>
      <c r="G1041" s="723" t="s">
        <v>1480</v>
      </c>
      <c r="H1041" s="714" t="s">
        <v>1588</v>
      </c>
      <c r="I1041" s="714" t="s">
        <v>1484</v>
      </c>
      <c r="J1041" s="724">
        <v>28</v>
      </c>
      <c r="K1041" s="741">
        <v>65.180679135645534</v>
      </c>
      <c r="L1041" s="741">
        <v>1</v>
      </c>
      <c r="M1041" s="736">
        <v>100</v>
      </c>
      <c r="N1041" s="719">
        <f t="shared" si="48"/>
        <v>65.180679135645534</v>
      </c>
      <c r="O1041" s="737">
        <f t="shared" si="49"/>
        <v>2.3278813977016264</v>
      </c>
      <c r="P1041" s="738">
        <v>0</v>
      </c>
      <c r="Q1041" s="737">
        <f t="shared" si="50"/>
        <v>2.3278813977016264</v>
      </c>
      <c r="R1041" s="714" t="s">
        <v>498</v>
      </c>
      <c r="S1041" s="721" t="s">
        <v>1585</v>
      </c>
      <c r="U1041" s="714">
        <v>48.9</v>
      </c>
      <c r="V1041" s="714">
        <v>10374</v>
      </c>
    </row>
    <row r="1042" spans="1:22">
      <c r="A1042" s="721" t="s">
        <v>607</v>
      </c>
      <c r="B1042" s="714">
        <v>2008</v>
      </c>
      <c r="D1042" s="722" t="s">
        <v>658</v>
      </c>
      <c r="E1042" s="722" t="s">
        <v>1500</v>
      </c>
      <c r="F1042" s="714" t="s">
        <v>705</v>
      </c>
      <c r="G1042" s="723" t="s">
        <v>1480</v>
      </c>
      <c r="H1042" s="714" t="s">
        <v>1588</v>
      </c>
      <c r="I1042" s="714" t="s">
        <v>1484</v>
      </c>
      <c r="J1042" s="724">
        <v>10</v>
      </c>
      <c r="K1042" s="741">
        <v>9.0702741964772109</v>
      </c>
      <c r="L1042" s="741">
        <v>1</v>
      </c>
      <c r="M1042" s="736">
        <v>100</v>
      </c>
      <c r="N1042" s="719">
        <f t="shared" si="48"/>
        <v>9.0702741964772109</v>
      </c>
      <c r="O1042" s="737">
        <f t="shared" si="49"/>
        <v>0.90702741964772104</v>
      </c>
      <c r="P1042" s="738">
        <v>0</v>
      </c>
      <c r="Q1042" s="737">
        <f t="shared" si="50"/>
        <v>0.90702741964772104</v>
      </c>
      <c r="R1042" s="714" t="s">
        <v>498</v>
      </c>
      <c r="S1042" s="721" t="s">
        <v>1585</v>
      </c>
      <c r="U1042" s="714">
        <v>48.9</v>
      </c>
      <c r="V1042" s="714">
        <v>10374</v>
      </c>
    </row>
    <row r="1043" spans="1:22">
      <c r="A1043" s="721" t="s">
        <v>607</v>
      </c>
      <c r="B1043" s="714">
        <v>2008</v>
      </c>
      <c r="D1043" s="722" t="s">
        <v>657</v>
      </c>
      <c r="E1043" s="722" t="s">
        <v>660</v>
      </c>
      <c r="F1043" s="714" t="s">
        <v>705</v>
      </c>
      <c r="G1043" s="723" t="s">
        <v>1480</v>
      </c>
      <c r="H1043" s="714" t="s">
        <v>1588</v>
      </c>
      <c r="I1043" s="714" t="s">
        <v>1484</v>
      </c>
      <c r="J1043" s="724">
        <v>28</v>
      </c>
      <c r="K1043" s="741">
        <v>73.497366987470485</v>
      </c>
      <c r="L1043" s="741">
        <v>1</v>
      </c>
      <c r="M1043" s="736">
        <v>100</v>
      </c>
      <c r="N1043" s="719">
        <f t="shared" si="48"/>
        <v>73.497366987470485</v>
      </c>
      <c r="O1043" s="737">
        <f t="shared" si="49"/>
        <v>2.6249059638382315</v>
      </c>
      <c r="P1043" s="738">
        <v>0</v>
      </c>
      <c r="Q1043" s="737">
        <f t="shared" si="50"/>
        <v>2.6249059638382315</v>
      </c>
      <c r="R1043" s="714" t="s">
        <v>498</v>
      </c>
      <c r="S1043" s="721" t="s">
        <v>1585</v>
      </c>
      <c r="U1043" s="714">
        <v>48.9</v>
      </c>
      <c r="V1043" s="714">
        <v>10374</v>
      </c>
    </row>
    <row r="1044" spans="1:22">
      <c r="A1044" s="721" t="s">
        <v>607</v>
      </c>
      <c r="B1044" s="714">
        <v>2008</v>
      </c>
      <c r="D1044" s="722" t="s">
        <v>1589</v>
      </c>
      <c r="E1044" s="722" t="s">
        <v>1491</v>
      </c>
      <c r="F1044" s="714" t="s">
        <v>705</v>
      </c>
      <c r="G1044" s="723" t="s">
        <v>1480</v>
      </c>
      <c r="H1044" s="714" t="s">
        <v>1588</v>
      </c>
      <c r="I1044" s="714" t="s">
        <v>1484</v>
      </c>
      <c r="J1044" s="724">
        <v>30</v>
      </c>
      <c r="K1044" s="741">
        <v>26.083166878518249</v>
      </c>
      <c r="L1044" s="741">
        <v>1</v>
      </c>
      <c r="M1044" s="736">
        <v>100</v>
      </c>
      <c r="N1044" s="719">
        <f t="shared" si="48"/>
        <v>26.083166878518249</v>
      </c>
      <c r="O1044" s="737">
        <f t="shared" si="49"/>
        <v>0.8694388959506083</v>
      </c>
      <c r="P1044" s="738">
        <v>0</v>
      </c>
      <c r="Q1044" s="737">
        <f t="shared" si="50"/>
        <v>0.8694388959506083</v>
      </c>
      <c r="R1044" s="714" t="s">
        <v>498</v>
      </c>
      <c r="S1044" s="721" t="s">
        <v>1585</v>
      </c>
      <c r="U1044" s="714">
        <v>48.9</v>
      </c>
      <c r="V1044" s="714">
        <v>10374</v>
      </c>
    </row>
    <row r="1045" spans="1:22">
      <c r="A1045" s="721" t="s">
        <v>607</v>
      </c>
      <c r="B1045" s="714">
        <v>2008</v>
      </c>
      <c r="D1045" s="722" t="s">
        <v>657</v>
      </c>
      <c r="E1045" s="722" t="s">
        <v>660</v>
      </c>
      <c r="F1045" s="714" t="s">
        <v>705</v>
      </c>
      <c r="G1045" s="723" t="s">
        <v>1480</v>
      </c>
      <c r="H1045" s="714" t="s">
        <v>1588</v>
      </c>
      <c r="I1045" s="714" t="s">
        <v>1484</v>
      </c>
      <c r="J1045" s="724">
        <v>28</v>
      </c>
      <c r="K1045" s="741">
        <v>82.476847648447418</v>
      </c>
      <c r="L1045" s="741">
        <v>1</v>
      </c>
      <c r="M1045" s="736">
        <v>100</v>
      </c>
      <c r="N1045" s="719">
        <f t="shared" si="48"/>
        <v>82.476847648447418</v>
      </c>
      <c r="O1045" s="737">
        <f t="shared" si="49"/>
        <v>2.9456017017302649</v>
      </c>
      <c r="P1045" s="738">
        <v>0</v>
      </c>
      <c r="Q1045" s="737">
        <f t="shared" si="50"/>
        <v>2.9456017017302649</v>
      </c>
      <c r="R1045" s="714" t="s">
        <v>498</v>
      </c>
      <c r="S1045" s="721" t="s">
        <v>1585</v>
      </c>
      <c r="U1045" s="714">
        <v>48.9</v>
      </c>
      <c r="V1045" s="714">
        <v>10374</v>
      </c>
    </row>
    <row r="1046" spans="1:22">
      <c r="A1046" s="721" t="s">
        <v>607</v>
      </c>
      <c r="B1046" s="714">
        <v>2008</v>
      </c>
      <c r="D1046" s="722" t="s">
        <v>658</v>
      </c>
      <c r="E1046" s="722" t="s">
        <v>1500</v>
      </c>
      <c r="F1046" s="714" t="s">
        <v>705</v>
      </c>
      <c r="G1046" s="723" t="s">
        <v>1480</v>
      </c>
      <c r="H1046" s="714" t="s">
        <v>1588</v>
      </c>
      <c r="I1046" s="714" t="s">
        <v>1484</v>
      </c>
      <c r="J1046" s="724">
        <v>10</v>
      </c>
      <c r="K1046" s="741">
        <v>11.040493916833121</v>
      </c>
      <c r="L1046" s="741">
        <v>1</v>
      </c>
      <c r="M1046" s="736">
        <v>100</v>
      </c>
      <c r="N1046" s="719">
        <f t="shared" si="48"/>
        <v>11.040493916833121</v>
      </c>
      <c r="O1046" s="737">
        <f t="shared" si="49"/>
        <v>1.1040493916833121</v>
      </c>
      <c r="P1046" s="738">
        <v>0</v>
      </c>
      <c r="Q1046" s="737">
        <f t="shared" si="50"/>
        <v>1.1040493916833121</v>
      </c>
      <c r="R1046" s="714" t="s">
        <v>498</v>
      </c>
      <c r="S1046" s="721" t="s">
        <v>1585</v>
      </c>
      <c r="U1046" s="714">
        <v>48.9</v>
      </c>
      <c r="V1046" s="714">
        <v>10374</v>
      </c>
    </row>
    <row r="1047" spans="1:22">
      <c r="A1047" s="721" t="s">
        <v>607</v>
      </c>
      <c r="B1047" s="714">
        <v>2008</v>
      </c>
      <c r="D1047" s="722" t="s">
        <v>657</v>
      </c>
      <c r="E1047" s="722" t="s">
        <v>660</v>
      </c>
      <c r="F1047" s="714" t="s">
        <v>705</v>
      </c>
      <c r="G1047" s="723" t="s">
        <v>1480</v>
      </c>
      <c r="H1047" s="714" t="s">
        <v>1588</v>
      </c>
      <c r="I1047" s="714" t="s">
        <v>1484</v>
      </c>
      <c r="J1047" s="724">
        <v>28</v>
      </c>
      <c r="K1047" s="741">
        <v>80.325040857090968</v>
      </c>
      <c r="L1047" s="741">
        <v>1</v>
      </c>
      <c r="M1047" s="736">
        <v>100</v>
      </c>
      <c r="N1047" s="719">
        <f t="shared" si="48"/>
        <v>80.325040857090968</v>
      </c>
      <c r="O1047" s="737">
        <f t="shared" si="49"/>
        <v>2.8687514591818202</v>
      </c>
      <c r="P1047" s="738">
        <v>0</v>
      </c>
      <c r="Q1047" s="737">
        <f t="shared" si="50"/>
        <v>2.8687514591818202</v>
      </c>
      <c r="R1047" s="714" t="s">
        <v>498</v>
      </c>
      <c r="S1047" s="721" t="s">
        <v>1585</v>
      </c>
      <c r="U1047" s="714">
        <v>48.9</v>
      </c>
      <c r="V1047" s="714">
        <v>10374</v>
      </c>
    </row>
    <row r="1048" spans="1:22">
      <c r="A1048" s="721" t="s">
        <v>607</v>
      </c>
      <c r="B1048" s="714">
        <v>2008</v>
      </c>
      <c r="D1048" s="722" t="s">
        <v>658</v>
      </c>
      <c r="E1048" s="722" t="s">
        <v>1500</v>
      </c>
      <c r="F1048" s="714" t="s">
        <v>705</v>
      </c>
      <c r="G1048" s="723" t="s">
        <v>1480</v>
      </c>
      <c r="H1048" s="714" t="s">
        <v>1588</v>
      </c>
      <c r="I1048" s="714" t="s">
        <v>1484</v>
      </c>
      <c r="J1048" s="724">
        <v>10</v>
      </c>
      <c r="K1048" s="741">
        <v>10.786272017432358</v>
      </c>
      <c r="L1048" s="741">
        <v>1</v>
      </c>
      <c r="M1048" s="736">
        <v>100</v>
      </c>
      <c r="N1048" s="719">
        <f t="shared" si="48"/>
        <v>10.786272017432358</v>
      </c>
      <c r="O1048" s="737">
        <f t="shared" si="49"/>
        <v>1.0786272017432359</v>
      </c>
      <c r="P1048" s="738">
        <v>0</v>
      </c>
      <c r="Q1048" s="737">
        <f t="shared" si="50"/>
        <v>1.0786272017432359</v>
      </c>
      <c r="R1048" s="714" t="s">
        <v>498</v>
      </c>
      <c r="S1048" s="721" t="s">
        <v>1585</v>
      </c>
      <c r="U1048" s="714">
        <v>48.9</v>
      </c>
      <c r="V1048" s="714">
        <v>10374</v>
      </c>
    </row>
    <row r="1049" spans="1:22">
      <c r="A1049" s="721" t="s">
        <v>607</v>
      </c>
      <c r="B1049" s="714">
        <v>2008</v>
      </c>
      <c r="D1049" s="722" t="s">
        <v>657</v>
      </c>
      <c r="E1049" s="722" t="s">
        <v>660</v>
      </c>
      <c r="F1049" s="714" t="s">
        <v>705</v>
      </c>
      <c r="G1049" s="723" t="s">
        <v>1480</v>
      </c>
      <c r="H1049" s="714" t="s">
        <v>1588</v>
      </c>
      <c r="I1049" s="714" t="s">
        <v>1484</v>
      </c>
      <c r="J1049" s="724">
        <v>28</v>
      </c>
      <c r="K1049" s="741">
        <v>74.868349373524595</v>
      </c>
      <c r="L1049" s="741">
        <v>1</v>
      </c>
      <c r="M1049" s="736">
        <v>100</v>
      </c>
      <c r="N1049" s="719">
        <f t="shared" si="48"/>
        <v>74.868349373524595</v>
      </c>
      <c r="O1049" s="737">
        <f t="shared" si="49"/>
        <v>2.6738696204830212</v>
      </c>
      <c r="P1049" s="738">
        <v>0</v>
      </c>
      <c r="Q1049" s="737">
        <f t="shared" si="50"/>
        <v>2.6738696204830212</v>
      </c>
      <c r="R1049" s="714" t="s">
        <v>498</v>
      </c>
      <c r="S1049" s="721" t="s">
        <v>1585</v>
      </c>
      <c r="U1049" s="714">
        <v>48.9</v>
      </c>
      <c r="V1049" s="714">
        <v>10374</v>
      </c>
    </row>
    <row r="1050" spans="1:22">
      <c r="A1050" s="721" t="s">
        <v>607</v>
      </c>
      <c r="B1050" s="714">
        <v>2008</v>
      </c>
      <c r="D1050" s="722" t="s">
        <v>658</v>
      </c>
      <c r="E1050" s="722" t="s">
        <v>1500</v>
      </c>
      <c r="F1050" s="714" t="s">
        <v>705</v>
      </c>
      <c r="G1050" s="723" t="s">
        <v>1480</v>
      </c>
      <c r="H1050" s="714" t="s">
        <v>1588</v>
      </c>
      <c r="I1050" s="714" t="s">
        <v>1484</v>
      </c>
      <c r="J1050" s="724">
        <v>10</v>
      </c>
      <c r="K1050" s="741">
        <v>11.013255856183038</v>
      </c>
      <c r="L1050" s="741">
        <v>1</v>
      </c>
      <c r="M1050" s="736">
        <v>100</v>
      </c>
      <c r="N1050" s="719">
        <f t="shared" si="48"/>
        <v>11.013255856183038</v>
      </c>
      <c r="O1050" s="737">
        <f t="shared" si="49"/>
        <v>1.1013255856183037</v>
      </c>
      <c r="P1050" s="738">
        <v>0</v>
      </c>
      <c r="Q1050" s="737">
        <f t="shared" si="50"/>
        <v>1.1013255856183037</v>
      </c>
      <c r="R1050" s="714" t="s">
        <v>498</v>
      </c>
      <c r="S1050" s="721" t="s">
        <v>1585</v>
      </c>
      <c r="U1050" s="714">
        <v>48.9</v>
      </c>
      <c r="V1050" s="714">
        <v>10374</v>
      </c>
    </row>
    <row r="1051" spans="1:22">
      <c r="A1051" s="721" t="s">
        <v>607</v>
      </c>
      <c r="B1051" s="714">
        <v>2008</v>
      </c>
      <c r="D1051" s="722" t="s">
        <v>657</v>
      </c>
      <c r="E1051" s="722" t="s">
        <v>660</v>
      </c>
      <c r="F1051" s="714" t="s">
        <v>705</v>
      </c>
      <c r="G1051" s="723" t="s">
        <v>1480</v>
      </c>
      <c r="H1051" s="714" t="s">
        <v>1588</v>
      </c>
      <c r="I1051" s="714" t="s">
        <v>1484</v>
      </c>
      <c r="J1051" s="724">
        <v>28</v>
      </c>
      <c r="K1051" s="741">
        <v>83.493735246050477</v>
      </c>
      <c r="L1051" s="741">
        <v>1</v>
      </c>
      <c r="M1051" s="736">
        <v>100</v>
      </c>
      <c r="N1051" s="719">
        <f t="shared" si="48"/>
        <v>83.493735246050477</v>
      </c>
      <c r="O1051" s="737">
        <f t="shared" si="49"/>
        <v>2.9819191159303742</v>
      </c>
      <c r="P1051" s="738">
        <v>0</v>
      </c>
      <c r="Q1051" s="737">
        <f t="shared" si="50"/>
        <v>2.9819191159303742</v>
      </c>
      <c r="R1051" s="714" t="s">
        <v>498</v>
      </c>
      <c r="S1051" s="721" t="s">
        <v>1585</v>
      </c>
      <c r="U1051" s="714">
        <v>48.9</v>
      </c>
      <c r="V1051" s="714">
        <v>10374</v>
      </c>
    </row>
    <row r="1052" spans="1:22">
      <c r="A1052" s="721" t="s">
        <v>607</v>
      </c>
      <c r="B1052" s="714">
        <v>2008</v>
      </c>
      <c r="D1052" s="722" t="s">
        <v>658</v>
      </c>
      <c r="E1052" s="722" t="s">
        <v>1539</v>
      </c>
      <c r="F1052" s="714" t="s">
        <v>705</v>
      </c>
      <c r="G1052" s="723" t="s">
        <v>1480</v>
      </c>
      <c r="H1052" s="714" t="s">
        <v>1588</v>
      </c>
      <c r="I1052" s="714" t="s">
        <v>1484</v>
      </c>
      <c r="J1052" s="724">
        <v>28</v>
      </c>
      <c r="K1052" s="741">
        <v>14.281823134192845</v>
      </c>
      <c r="L1052" s="741">
        <v>1</v>
      </c>
      <c r="M1052" s="736">
        <v>100</v>
      </c>
      <c r="N1052" s="719">
        <f t="shared" si="48"/>
        <v>14.281823134192845</v>
      </c>
      <c r="O1052" s="737">
        <f t="shared" si="49"/>
        <v>0.51006511193545878</v>
      </c>
      <c r="P1052" s="738">
        <v>0</v>
      </c>
      <c r="Q1052" s="737">
        <f t="shared" si="50"/>
        <v>0.51006511193545878</v>
      </c>
      <c r="R1052" s="714" t="s">
        <v>498</v>
      </c>
      <c r="S1052" s="721" t="s">
        <v>1585</v>
      </c>
      <c r="U1052" s="714">
        <v>48.9</v>
      </c>
      <c r="V1052" s="714">
        <v>10374</v>
      </c>
    </row>
    <row r="1053" spans="1:22">
      <c r="A1053" s="721" t="s">
        <v>607</v>
      </c>
      <c r="B1053" s="714">
        <v>2008</v>
      </c>
      <c r="D1053" s="722" t="s">
        <v>657</v>
      </c>
      <c r="E1053" s="722" t="s">
        <v>660</v>
      </c>
      <c r="F1053" s="714" t="s">
        <v>705</v>
      </c>
      <c r="G1053" s="723" t="s">
        <v>1480</v>
      </c>
      <c r="H1053" s="714" t="s">
        <v>1588</v>
      </c>
      <c r="I1053" s="714" t="s">
        <v>1484</v>
      </c>
      <c r="J1053" s="724">
        <v>28</v>
      </c>
      <c r="K1053" s="741">
        <v>69.684038496459053</v>
      </c>
      <c r="L1053" s="741">
        <v>1</v>
      </c>
      <c r="M1053" s="736">
        <v>100</v>
      </c>
      <c r="N1053" s="719">
        <f t="shared" si="48"/>
        <v>69.684038496459053</v>
      </c>
      <c r="O1053" s="737">
        <f t="shared" si="49"/>
        <v>2.4887156605878231</v>
      </c>
      <c r="P1053" s="738">
        <v>0</v>
      </c>
      <c r="Q1053" s="737">
        <f t="shared" si="50"/>
        <v>2.4887156605878231</v>
      </c>
      <c r="R1053" s="714" t="s">
        <v>498</v>
      </c>
      <c r="S1053" s="721" t="s">
        <v>1585</v>
      </c>
      <c r="U1053" s="714">
        <v>48.9</v>
      </c>
      <c r="V1053" s="714">
        <v>10374</v>
      </c>
    </row>
    <row r="1054" spans="1:22">
      <c r="A1054" s="721" t="s">
        <v>607</v>
      </c>
      <c r="B1054" s="714">
        <v>2008</v>
      </c>
      <c r="D1054" s="722" t="s">
        <v>658</v>
      </c>
      <c r="E1054" s="722" t="s">
        <v>1500</v>
      </c>
      <c r="F1054" s="714" t="s">
        <v>705</v>
      </c>
      <c r="G1054" s="723" t="s">
        <v>1480</v>
      </c>
      <c r="H1054" s="714" t="s">
        <v>1588</v>
      </c>
      <c r="I1054" s="714" t="s">
        <v>1484</v>
      </c>
      <c r="J1054" s="724">
        <v>10</v>
      </c>
      <c r="K1054" s="741">
        <v>13.337570364990011</v>
      </c>
      <c r="L1054" s="741">
        <v>1</v>
      </c>
      <c r="M1054" s="736">
        <v>100</v>
      </c>
      <c r="N1054" s="719">
        <f t="shared" si="48"/>
        <v>13.337570364990011</v>
      </c>
      <c r="O1054" s="737">
        <f t="shared" si="49"/>
        <v>1.333757036499001</v>
      </c>
      <c r="P1054" s="738">
        <v>0</v>
      </c>
      <c r="Q1054" s="737">
        <f t="shared" si="50"/>
        <v>1.333757036499001</v>
      </c>
      <c r="R1054" s="714" t="s">
        <v>498</v>
      </c>
      <c r="S1054" s="721" t="s">
        <v>1585</v>
      </c>
      <c r="U1054" s="714">
        <v>48.9</v>
      </c>
      <c r="V1054" s="714">
        <v>10374</v>
      </c>
    </row>
    <row r="1055" spans="1:22">
      <c r="A1055" s="721" t="s">
        <v>607</v>
      </c>
      <c r="B1055" s="714">
        <v>2008</v>
      </c>
      <c r="D1055" s="722" t="s">
        <v>657</v>
      </c>
      <c r="E1055" s="722" t="s">
        <v>660</v>
      </c>
      <c r="F1055" s="714" t="s">
        <v>705</v>
      </c>
      <c r="G1055" s="723" t="s">
        <v>1480</v>
      </c>
      <c r="H1055" s="714" t="s">
        <v>1588</v>
      </c>
      <c r="I1055" s="714" t="s">
        <v>1484</v>
      </c>
      <c r="J1055" s="724">
        <v>28</v>
      </c>
      <c r="K1055" s="741">
        <v>79.135645542037395</v>
      </c>
      <c r="L1055" s="741">
        <v>1</v>
      </c>
      <c r="M1055" s="736">
        <v>100</v>
      </c>
      <c r="N1055" s="719">
        <f t="shared" si="48"/>
        <v>79.135645542037395</v>
      </c>
      <c r="O1055" s="737">
        <f t="shared" si="49"/>
        <v>2.8262730550727642</v>
      </c>
      <c r="P1055" s="738">
        <v>0</v>
      </c>
      <c r="Q1055" s="737">
        <f t="shared" si="50"/>
        <v>2.8262730550727642</v>
      </c>
      <c r="R1055" s="714" t="s">
        <v>498</v>
      </c>
      <c r="S1055" s="721" t="s">
        <v>1585</v>
      </c>
      <c r="U1055" s="714">
        <v>48.9</v>
      </c>
      <c r="V1055" s="714">
        <v>10374</v>
      </c>
    </row>
    <row r="1056" spans="1:22">
      <c r="A1056" s="721" t="s">
        <v>607</v>
      </c>
      <c r="B1056" s="714">
        <v>2008</v>
      </c>
      <c r="D1056" s="722" t="s">
        <v>658</v>
      </c>
      <c r="E1056" s="722" t="s">
        <v>1500</v>
      </c>
      <c r="F1056" s="714" t="s">
        <v>705</v>
      </c>
      <c r="G1056" s="723" t="s">
        <v>1480</v>
      </c>
      <c r="H1056" s="714" t="s">
        <v>1588</v>
      </c>
      <c r="I1056" s="714" t="s">
        <v>1484</v>
      </c>
      <c r="J1056" s="724">
        <v>10</v>
      </c>
      <c r="K1056" s="741">
        <v>8.8977664790266928</v>
      </c>
      <c r="L1056" s="741">
        <v>1</v>
      </c>
      <c r="M1056" s="736">
        <v>100</v>
      </c>
      <c r="N1056" s="719">
        <f t="shared" si="48"/>
        <v>8.8977664790266928</v>
      </c>
      <c r="O1056" s="737">
        <f t="shared" si="49"/>
        <v>0.8897766479026693</v>
      </c>
      <c r="P1056" s="738">
        <v>0</v>
      </c>
      <c r="Q1056" s="737">
        <f t="shared" si="50"/>
        <v>0.8897766479026693</v>
      </c>
      <c r="R1056" s="714" t="s">
        <v>498</v>
      </c>
      <c r="S1056" s="721" t="s">
        <v>1585</v>
      </c>
      <c r="U1056" s="714">
        <v>48.9</v>
      </c>
      <c r="V1056" s="714">
        <v>10374</v>
      </c>
    </row>
    <row r="1057" spans="1:22">
      <c r="A1057" s="721" t="s">
        <v>607</v>
      </c>
      <c r="B1057" s="714">
        <v>2008</v>
      </c>
      <c r="D1057" s="722" t="s">
        <v>657</v>
      </c>
      <c r="E1057" s="722" t="s">
        <v>660</v>
      </c>
      <c r="F1057" s="714" t="s">
        <v>705</v>
      </c>
      <c r="G1057" s="723" t="s">
        <v>1480</v>
      </c>
      <c r="H1057" s="714" t="s">
        <v>1588</v>
      </c>
      <c r="I1057" s="714" t="s">
        <v>1484</v>
      </c>
      <c r="J1057" s="724">
        <v>28</v>
      </c>
      <c r="K1057" s="741">
        <v>73.497366987470485</v>
      </c>
      <c r="L1057" s="741">
        <v>1</v>
      </c>
      <c r="M1057" s="736">
        <v>100</v>
      </c>
      <c r="N1057" s="719">
        <f t="shared" si="48"/>
        <v>73.497366987470485</v>
      </c>
      <c r="O1057" s="737">
        <f t="shared" si="49"/>
        <v>2.6249059638382315</v>
      </c>
      <c r="P1057" s="738">
        <v>0</v>
      </c>
      <c r="Q1057" s="737">
        <f t="shared" si="50"/>
        <v>2.6249059638382315</v>
      </c>
      <c r="R1057" s="714" t="s">
        <v>498</v>
      </c>
      <c r="S1057" s="721" t="s">
        <v>1585</v>
      </c>
      <c r="U1057" s="714">
        <v>48.9</v>
      </c>
      <c r="V1057" s="714">
        <v>10374</v>
      </c>
    </row>
    <row r="1058" spans="1:22">
      <c r="A1058" s="721" t="s">
        <v>607</v>
      </c>
      <c r="B1058" s="714">
        <v>2008</v>
      </c>
      <c r="D1058" s="722" t="s">
        <v>658</v>
      </c>
      <c r="E1058" s="722" t="s">
        <v>732</v>
      </c>
      <c r="F1058" s="714" t="s">
        <v>705</v>
      </c>
      <c r="G1058" s="723" t="s">
        <v>1480</v>
      </c>
      <c r="H1058" s="714" t="s">
        <v>1588</v>
      </c>
      <c r="I1058" s="714" t="s">
        <v>402</v>
      </c>
      <c r="J1058" s="724">
        <v>100</v>
      </c>
      <c r="K1058" s="741">
        <v>41.292899945523878</v>
      </c>
      <c r="L1058" s="741">
        <v>1</v>
      </c>
      <c r="M1058" s="736">
        <v>100</v>
      </c>
      <c r="N1058" s="719">
        <f t="shared" si="48"/>
        <v>41.292899945523878</v>
      </c>
      <c r="O1058" s="737">
        <f t="shared" si="49"/>
        <v>0.41292899945523881</v>
      </c>
      <c r="P1058" s="738">
        <v>0</v>
      </c>
      <c r="Q1058" s="737">
        <f t="shared" si="50"/>
        <v>0.41292899945523881</v>
      </c>
      <c r="R1058" s="714" t="s">
        <v>498</v>
      </c>
      <c r="S1058" s="721" t="s">
        <v>1585</v>
      </c>
      <c r="U1058" s="714">
        <v>48.9</v>
      </c>
      <c r="V1058" s="714">
        <v>10374</v>
      </c>
    </row>
    <row r="1059" spans="1:22">
      <c r="A1059" s="721" t="s">
        <v>607</v>
      </c>
      <c r="B1059" s="714">
        <v>2008</v>
      </c>
      <c r="D1059" s="722" t="s">
        <v>657</v>
      </c>
      <c r="E1059" s="722" t="s">
        <v>660</v>
      </c>
      <c r="F1059" s="714" t="s">
        <v>705</v>
      </c>
      <c r="G1059" s="723" t="s">
        <v>1480</v>
      </c>
      <c r="H1059" s="714" t="s">
        <v>1588</v>
      </c>
      <c r="I1059" s="714" t="s">
        <v>1484</v>
      </c>
      <c r="J1059" s="724">
        <v>28</v>
      </c>
      <c r="K1059" s="741">
        <v>79.055747230797166</v>
      </c>
      <c r="L1059" s="741">
        <v>1</v>
      </c>
      <c r="M1059" s="736">
        <v>100</v>
      </c>
      <c r="N1059" s="719">
        <f t="shared" si="48"/>
        <v>79.055747230797166</v>
      </c>
      <c r="O1059" s="737">
        <f t="shared" si="49"/>
        <v>2.8234195439570415</v>
      </c>
      <c r="P1059" s="738">
        <v>0</v>
      </c>
      <c r="Q1059" s="737">
        <f t="shared" si="50"/>
        <v>2.8234195439570415</v>
      </c>
      <c r="R1059" s="714" t="s">
        <v>498</v>
      </c>
      <c r="S1059" s="721" t="s">
        <v>1585</v>
      </c>
      <c r="U1059" s="714">
        <v>48.9</v>
      </c>
      <c r="V1059" s="714">
        <v>10374</v>
      </c>
    </row>
    <row r="1060" spans="1:22">
      <c r="A1060" s="721" t="s">
        <v>607</v>
      </c>
      <c r="B1060" s="714">
        <v>2008</v>
      </c>
      <c r="D1060" s="722" t="s">
        <v>1593</v>
      </c>
      <c r="E1060" s="722" t="s">
        <v>1539</v>
      </c>
      <c r="F1060" s="714" t="s">
        <v>705</v>
      </c>
      <c r="G1060" s="723" t="s">
        <v>1480</v>
      </c>
      <c r="H1060" s="714" t="s">
        <v>1588</v>
      </c>
      <c r="I1060" s="714" t="s">
        <v>1484</v>
      </c>
      <c r="J1060" s="724">
        <v>28</v>
      </c>
      <c r="K1060" s="741">
        <v>16.825857998910475</v>
      </c>
      <c r="L1060" s="741">
        <v>1</v>
      </c>
      <c r="M1060" s="736">
        <v>100</v>
      </c>
      <c r="N1060" s="719">
        <f t="shared" si="48"/>
        <v>16.825857998910475</v>
      </c>
      <c r="O1060" s="737">
        <f t="shared" si="49"/>
        <v>0.6009234999610884</v>
      </c>
      <c r="P1060" s="738">
        <v>0</v>
      </c>
      <c r="Q1060" s="737">
        <f t="shared" si="50"/>
        <v>0.6009234999610884</v>
      </c>
      <c r="R1060" s="714" t="s">
        <v>498</v>
      </c>
      <c r="S1060" s="721" t="s">
        <v>1585</v>
      </c>
      <c r="U1060" s="714">
        <v>48.9</v>
      </c>
      <c r="V1060" s="714">
        <v>10374</v>
      </c>
    </row>
    <row r="1061" spans="1:22">
      <c r="A1061" s="721" t="s">
        <v>607</v>
      </c>
      <c r="B1061" s="714">
        <v>2008</v>
      </c>
      <c r="D1061" s="722" t="s">
        <v>657</v>
      </c>
      <c r="E1061" s="722" t="s">
        <v>660</v>
      </c>
      <c r="F1061" s="714" t="s">
        <v>705</v>
      </c>
      <c r="G1061" s="723" t="s">
        <v>1480</v>
      </c>
      <c r="H1061" s="714" t="s">
        <v>1588</v>
      </c>
      <c r="I1061" s="714" t="s">
        <v>1484</v>
      </c>
      <c r="J1061" s="724">
        <v>28</v>
      </c>
      <c r="K1061" s="741">
        <v>79.055747230797166</v>
      </c>
      <c r="L1061" s="741">
        <v>1</v>
      </c>
      <c r="M1061" s="736">
        <v>100</v>
      </c>
      <c r="N1061" s="719">
        <f t="shared" si="48"/>
        <v>79.055747230797166</v>
      </c>
      <c r="O1061" s="737">
        <f t="shared" si="49"/>
        <v>2.8234195439570415</v>
      </c>
      <c r="P1061" s="738">
        <v>0</v>
      </c>
      <c r="Q1061" s="737">
        <f t="shared" si="50"/>
        <v>2.8234195439570415</v>
      </c>
      <c r="R1061" s="714" t="s">
        <v>498</v>
      </c>
      <c r="S1061" s="721" t="s">
        <v>1585</v>
      </c>
      <c r="U1061" s="714">
        <v>48.9</v>
      </c>
      <c r="V1061" s="714">
        <v>10374</v>
      </c>
    </row>
    <row r="1062" spans="1:22">
      <c r="A1062" s="721" t="s">
        <v>607</v>
      </c>
      <c r="B1062" s="714">
        <v>2008</v>
      </c>
      <c r="D1062" s="722" t="s">
        <v>1590</v>
      </c>
      <c r="E1062" s="722" t="s">
        <v>1487</v>
      </c>
      <c r="F1062" s="714" t="s">
        <v>705</v>
      </c>
      <c r="G1062" s="723" t="s">
        <v>1480</v>
      </c>
      <c r="H1062" s="714" t="s">
        <v>1588</v>
      </c>
      <c r="I1062" s="714" t="s">
        <v>1484</v>
      </c>
      <c r="J1062" s="724">
        <v>28</v>
      </c>
      <c r="K1062" s="741">
        <v>31.276557109133826</v>
      </c>
      <c r="L1062" s="741">
        <v>1</v>
      </c>
      <c r="M1062" s="736">
        <v>100</v>
      </c>
      <c r="N1062" s="719">
        <f t="shared" si="48"/>
        <v>31.276557109133826</v>
      </c>
      <c r="O1062" s="737">
        <f t="shared" si="49"/>
        <v>1.1170198967547795</v>
      </c>
      <c r="P1062" s="738">
        <v>0</v>
      </c>
      <c r="Q1062" s="737">
        <f t="shared" si="50"/>
        <v>1.1170198967547795</v>
      </c>
      <c r="R1062" s="714" t="s">
        <v>498</v>
      </c>
      <c r="S1062" s="721" t="s">
        <v>1585</v>
      </c>
      <c r="U1062" s="714">
        <v>48.9</v>
      </c>
      <c r="V1062" s="714">
        <v>10374</v>
      </c>
    </row>
    <row r="1063" spans="1:22">
      <c r="A1063" s="721" t="s">
        <v>607</v>
      </c>
      <c r="B1063" s="714">
        <v>2008</v>
      </c>
      <c r="D1063" s="722" t="s">
        <v>658</v>
      </c>
      <c r="E1063" s="722" t="s">
        <v>1539</v>
      </c>
      <c r="F1063" s="714" t="s">
        <v>705</v>
      </c>
      <c r="G1063" s="723" t="s">
        <v>1480</v>
      </c>
      <c r="H1063" s="714" t="s">
        <v>1588</v>
      </c>
      <c r="I1063" s="714" t="s">
        <v>1484</v>
      </c>
      <c r="J1063" s="724">
        <v>28</v>
      </c>
      <c r="K1063" s="741">
        <v>13.074269112039222</v>
      </c>
      <c r="L1063" s="741">
        <v>1</v>
      </c>
      <c r="M1063" s="736">
        <v>100</v>
      </c>
      <c r="N1063" s="719">
        <f t="shared" si="48"/>
        <v>13.074269112039222</v>
      </c>
      <c r="O1063" s="737">
        <f t="shared" si="49"/>
        <v>0.46693818257282932</v>
      </c>
      <c r="P1063" s="738">
        <v>0</v>
      </c>
      <c r="Q1063" s="737">
        <f t="shared" si="50"/>
        <v>0.46693818257282932</v>
      </c>
      <c r="R1063" s="714" t="s">
        <v>498</v>
      </c>
      <c r="S1063" s="721" t="s">
        <v>1585</v>
      </c>
      <c r="U1063" s="714">
        <v>48.9</v>
      </c>
      <c r="V1063" s="714">
        <v>10374</v>
      </c>
    </row>
    <row r="1064" spans="1:22">
      <c r="A1064" s="721" t="s">
        <v>607</v>
      </c>
      <c r="B1064" s="714">
        <v>2008</v>
      </c>
      <c r="D1064" s="722" t="s">
        <v>657</v>
      </c>
      <c r="E1064" s="722" t="s">
        <v>660</v>
      </c>
      <c r="F1064" s="714" t="s">
        <v>705</v>
      </c>
      <c r="G1064" s="723" t="s">
        <v>1480</v>
      </c>
      <c r="H1064" s="714" t="s">
        <v>1588</v>
      </c>
      <c r="I1064" s="714" t="s">
        <v>1484</v>
      </c>
      <c r="J1064" s="724">
        <v>28</v>
      </c>
      <c r="K1064" s="741">
        <v>54.639549664063914</v>
      </c>
      <c r="L1064" s="741">
        <v>1</v>
      </c>
      <c r="M1064" s="736">
        <v>100</v>
      </c>
      <c r="N1064" s="719">
        <f t="shared" si="48"/>
        <v>54.639549664063914</v>
      </c>
      <c r="O1064" s="737">
        <f t="shared" si="49"/>
        <v>1.9514124880022825</v>
      </c>
      <c r="P1064" s="738">
        <v>0</v>
      </c>
      <c r="Q1064" s="737">
        <f t="shared" si="50"/>
        <v>1.9514124880022825</v>
      </c>
      <c r="R1064" s="714" t="s">
        <v>498</v>
      </c>
      <c r="S1064" s="721" t="s">
        <v>1585</v>
      </c>
      <c r="U1064" s="714">
        <v>48.9</v>
      </c>
      <c r="V1064" s="714">
        <v>10374</v>
      </c>
    </row>
    <row r="1065" spans="1:22">
      <c r="A1065" s="721" t="s">
        <v>607</v>
      </c>
      <c r="B1065" s="714">
        <v>2008</v>
      </c>
      <c r="D1065" s="722" t="s">
        <v>658</v>
      </c>
      <c r="E1065" s="722" t="s">
        <v>1500</v>
      </c>
      <c r="F1065" s="714" t="s">
        <v>705</v>
      </c>
      <c r="G1065" s="723" t="s">
        <v>1480</v>
      </c>
      <c r="H1065" s="714" t="s">
        <v>1588</v>
      </c>
      <c r="I1065" s="714" t="s">
        <v>1484</v>
      </c>
      <c r="J1065" s="724">
        <v>10</v>
      </c>
      <c r="K1065" s="741">
        <v>9.351734156528055</v>
      </c>
      <c r="L1065" s="741">
        <v>1</v>
      </c>
      <c r="M1065" s="736">
        <v>100</v>
      </c>
      <c r="N1065" s="719">
        <f t="shared" si="48"/>
        <v>9.351734156528055</v>
      </c>
      <c r="O1065" s="737">
        <f t="shared" si="49"/>
        <v>0.93517341565280554</v>
      </c>
      <c r="P1065" s="738">
        <v>0</v>
      </c>
      <c r="Q1065" s="737">
        <f t="shared" si="50"/>
        <v>0.93517341565280554</v>
      </c>
      <c r="R1065" s="714" t="s">
        <v>498</v>
      </c>
      <c r="S1065" s="721" t="s">
        <v>1585</v>
      </c>
      <c r="U1065" s="714">
        <v>48.9</v>
      </c>
      <c r="V1065" s="714">
        <v>10374</v>
      </c>
    </row>
    <row r="1066" spans="1:22">
      <c r="A1066" s="721" t="s">
        <v>607</v>
      </c>
      <c r="B1066" s="714">
        <v>2008</v>
      </c>
      <c r="D1066" s="722" t="s">
        <v>658</v>
      </c>
      <c r="E1066" s="722" t="s">
        <v>1500</v>
      </c>
      <c r="F1066" s="714" t="s">
        <v>705</v>
      </c>
      <c r="G1066" s="723" t="s">
        <v>1480</v>
      </c>
      <c r="H1066" s="714" t="s">
        <v>1588</v>
      </c>
      <c r="I1066" s="714" t="s">
        <v>1484</v>
      </c>
      <c r="J1066" s="724">
        <v>10</v>
      </c>
      <c r="K1066" s="741">
        <v>9.9146540766297431</v>
      </c>
      <c r="L1066" s="741">
        <v>1</v>
      </c>
      <c r="M1066" s="736">
        <v>100</v>
      </c>
      <c r="N1066" s="719">
        <f t="shared" si="48"/>
        <v>9.9146540766297431</v>
      </c>
      <c r="O1066" s="737">
        <f t="shared" si="49"/>
        <v>0.99146540766297431</v>
      </c>
      <c r="P1066" s="738">
        <v>0</v>
      </c>
      <c r="Q1066" s="737">
        <f t="shared" si="50"/>
        <v>0.99146540766297431</v>
      </c>
      <c r="R1066" s="714" t="s">
        <v>498</v>
      </c>
      <c r="S1066" s="721" t="s">
        <v>1585</v>
      </c>
      <c r="U1066" s="714">
        <v>48.9</v>
      </c>
      <c r="V1066" s="714">
        <v>10374</v>
      </c>
    </row>
    <row r="1067" spans="1:22">
      <c r="A1067" s="721" t="s">
        <v>607</v>
      </c>
      <c r="B1067" s="714">
        <v>2008</v>
      </c>
      <c r="D1067" s="722" t="s">
        <v>657</v>
      </c>
      <c r="E1067" s="722" t="s">
        <v>660</v>
      </c>
      <c r="F1067" s="714" t="s">
        <v>705</v>
      </c>
      <c r="G1067" s="723" t="s">
        <v>1480</v>
      </c>
      <c r="H1067" s="714" t="s">
        <v>1588</v>
      </c>
      <c r="I1067" s="714" t="s">
        <v>1484</v>
      </c>
      <c r="J1067" s="724">
        <v>28</v>
      </c>
      <c r="K1067" s="741">
        <v>71.654258216814952</v>
      </c>
      <c r="L1067" s="741">
        <v>1</v>
      </c>
      <c r="M1067" s="736">
        <v>100</v>
      </c>
      <c r="N1067" s="719">
        <f t="shared" si="48"/>
        <v>71.654258216814952</v>
      </c>
      <c r="O1067" s="737">
        <f t="shared" si="49"/>
        <v>2.5590806506005341</v>
      </c>
      <c r="P1067" s="738">
        <v>0</v>
      </c>
      <c r="Q1067" s="737">
        <f t="shared" si="50"/>
        <v>2.5590806506005341</v>
      </c>
      <c r="R1067" s="714" t="s">
        <v>498</v>
      </c>
      <c r="S1067" s="721" t="s">
        <v>1585</v>
      </c>
      <c r="U1067" s="714">
        <v>48.9</v>
      </c>
      <c r="V1067" s="714">
        <v>10374</v>
      </c>
    </row>
    <row r="1068" spans="1:22">
      <c r="A1068" s="721" t="s">
        <v>607</v>
      </c>
      <c r="B1068" s="714">
        <v>2008</v>
      </c>
      <c r="D1068" s="722" t="s">
        <v>658</v>
      </c>
      <c r="E1068" s="722" t="s">
        <v>1500</v>
      </c>
      <c r="F1068" s="714" t="s">
        <v>705</v>
      </c>
      <c r="G1068" s="723" t="s">
        <v>1480</v>
      </c>
      <c r="H1068" s="714" t="s">
        <v>1588</v>
      </c>
      <c r="I1068" s="714" t="s">
        <v>1484</v>
      </c>
      <c r="J1068" s="724">
        <v>20</v>
      </c>
      <c r="K1068" s="741">
        <v>14.16379153804249</v>
      </c>
      <c r="L1068" s="741">
        <v>1</v>
      </c>
      <c r="M1068" s="736">
        <v>100</v>
      </c>
      <c r="N1068" s="719">
        <f t="shared" si="48"/>
        <v>14.16379153804249</v>
      </c>
      <c r="O1068" s="737">
        <f t="shared" si="49"/>
        <v>0.70818957690212447</v>
      </c>
      <c r="P1068" s="738">
        <v>0</v>
      </c>
      <c r="Q1068" s="737">
        <f t="shared" si="50"/>
        <v>0.70818957690212447</v>
      </c>
      <c r="R1068" s="714" t="s">
        <v>498</v>
      </c>
      <c r="S1068" s="721" t="s">
        <v>1585</v>
      </c>
      <c r="U1068" s="714">
        <v>48.9</v>
      </c>
      <c r="V1068" s="714">
        <v>10374</v>
      </c>
    </row>
    <row r="1069" spans="1:22">
      <c r="A1069" s="721" t="s">
        <v>607</v>
      </c>
      <c r="B1069" s="714">
        <v>2008</v>
      </c>
      <c r="D1069" s="722" t="s">
        <v>1594</v>
      </c>
      <c r="E1069" s="722" t="s">
        <v>1595</v>
      </c>
      <c r="F1069" s="714" t="s">
        <v>705</v>
      </c>
      <c r="G1069" s="723" t="s">
        <v>1480</v>
      </c>
      <c r="H1069" s="714" t="s">
        <v>1588</v>
      </c>
      <c r="I1069" s="714" t="s">
        <v>1484</v>
      </c>
      <c r="J1069" s="724">
        <v>1</v>
      </c>
      <c r="K1069" s="741">
        <v>1.2075540221536225</v>
      </c>
      <c r="L1069" s="741">
        <v>1</v>
      </c>
      <c r="M1069" s="736">
        <v>100</v>
      </c>
      <c r="N1069" s="719">
        <f t="shared" si="48"/>
        <v>1.2075540221536225</v>
      </c>
      <c r="O1069" s="737">
        <f t="shared" si="49"/>
        <v>1.2075540221536225</v>
      </c>
      <c r="P1069" s="738">
        <v>0</v>
      </c>
      <c r="Q1069" s="737">
        <f t="shared" si="50"/>
        <v>1.2075540221536225</v>
      </c>
      <c r="R1069" s="714" t="s">
        <v>498</v>
      </c>
      <c r="S1069" s="721" t="s">
        <v>1585</v>
      </c>
      <c r="U1069" s="714">
        <v>48.9</v>
      </c>
      <c r="V1069" s="714">
        <v>10374</v>
      </c>
    </row>
    <row r="1070" spans="1:22">
      <c r="A1070" s="721" t="s">
        <v>607</v>
      </c>
      <c r="B1070" s="714">
        <v>2008</v>
      </c>
      <c r="D1070" s="722" t="s">
        <v>657</v>
      </c>
      <c r="E1070" s="722" t="s">
        <v>660</v>
      </c>
      <c r="F1070" s="714" t="s">
        <v>705</v>
      </c>
      <c r="G1070" s="723" t="s">
        <v>1480</v>
      </c>
      <c r="H1070" s="714" t="s">
        <v>1588</v>
      </c>
      <c r="I1070" s="714" t="s">
        <v>1484</v>
      </c>
      <c r="J1070" s="724">
        <v>28</v>
      </c>
      <c r="K1070" s="741">
        <v>59.64772108225894</v>
      </c>
      <c r="L1070" s="741">
        <v>1</v>
      </c>
      <c r="M1070" s="736">
        <v>100</v>
      </c>
      <c r="N1070" s="719">
        <f t="shared" si="48"/>
        <v>59.64772108225894</v>
      </c>
      <c r="O1070" s="737">
        <f t="shared" si="49"/>
        <v>2.1302757529378193</v>
      </c>
      <c r="P1070" s="738">
        <v>0</v>
      </c>
      <c r="Q1070" s="737">
        <f t="shared" si="50"/>
        <v>2.1302757529378193</v>
      </c>
      <c r="R1070" s="714" t="s">
        <v>498</v>
      </c>
      <c r="S1070" s="721" t="s">
        <v>1585</v>
      </c>
      <c r="U1070" s="714">
        <v>48.9</v>
      </c>
      <c r="V1070" s="714">
        <v>10374</v>
      </c>
    </row>
    <row r="1071" spans="1:22">
      <c r="A1071" s="721" t="s">
        <v>607</v>
      </c>
      <c r="B1071" s="714">
        <v>2008</v>
      </c>
      <c r="D1071" s="722" t="s">
        <v>1596</v>
      </c>
      <c r="E1071" s="722" t="s">
        <v>1526</v>
      </c>
      <c r="F1071" s="714" t="s">
        <v>705</v>
      </c>
      <c r="G1071" s="723" t="s">
        <v>1480</v>
      </c>
      <c r="H1071" s="714" t="s">
        <v>1588</v>
      </c>
      <c r="I1071" s="714" t="s">
        <v>1484</v>
      </c>
      <c r="J1071" s="724">
        <v>50</v>
      </c>
      <c r="K1071" s="741">
        <v>54.7012892682041</v>
      </c>
      <c r="L1071" s="741">
        <v>1</v>
      </c>
      <c r="M1071" s="736">
        <v>100</v>
      </c>
      <c r="N1071" s="719">
        <f t="shared" si="48"/>
        <v>54.7012892682041</v>
      </c>
      <c r="O1071" s="737">
        <f t="shared" si="49"/>
        <v>1.094025785364082</v>
      </c>
      <c r="P1071" s="738">
        <v>0</v>
      </c>
      <c r="Q1071" s="737">
        <f t="shared" si="50"/>
        <v>1.094025785364082</v>
      </c>
      <c r="R1071" s="714" t="s">
        <v>498</v>
      </c>
      <c r="S1071" s="721" t="s">
        <v>1585</v>
      </c>
      <c r="U1071" s="714">
        <v>48.9</v>
      </c>
      <c r="V1071" s="714">
        <v>10374</v>
      </c>
    </row>
    <row r="1072" spans="1:22">
      <c r="A1072" s="721" t="s">
        <v>607</v>
      </c>
      <c r="B1072" s="714">
        <v>2008</v>
      </c>
      <c r="D1072" s="722" t="s">
        <v>657</v>
      </c>
      <c r="E1072" s="722" t="s">
        <v>660</v>
      </c>
      <c r="F1072" s="714" t="s">
        <v>705</v>
      </c>
      <c r="G1072" s="723" t="s">
        <v>1480</v>
      </c>
      <c r="H1072" s="714" t="s">
        <v>1588</v>
      </c>
      <c r="I1072" s="714" t="s">
        <v>1484</v>
      </c>
      <c r="J1072" s="724">
        <v>28</v>
      </c>
      <c r="K1072" s="741">
        <v>79.035772652987106</v>
      </c>
      <c r="L1072" s="741">
        <v>1</v>
      </c>
      <c r="M1072" s="736">
        <v>100</v>
      </c>
      <c r="N1072" s="719">
        <f t="shared" si="48"/>
        <v>79.035772652987106</v>
      </c>
      <c r="O1072" s="737">
        <f t="shared" si="49"/>
        <v>2.822706166178111</v>
      </c>
      <c r="P1072" s="738">
        <v>0</v>
      </c>
      <c r="Q1072" s="737">
        <f t="shared" si="50"/>
        <v>2.822706166178111</v>
      </c>
      <c r="R1072" s="714" t="s">
        <v>498</v>
      </c>
      <c r="S1072" s="721" t="s">
        <v>1585</v>
      </c>
      <c r="U1072" s="714">
        <v>48.9</v>
      </c>
      <c r="V1072" s="714">
        <v>10374</v>
      </c>
    </row>
    <row r="1073" spans="1:22">
      <c r="A1073" s="721" t="s">
        <v>607</v>
      </c>
      <c r="B1073" s="714">
        <v>2008</v>
      </c>
      <c r="D1073" s="722" t="s">
        <v>1590</v>
      </c>
      <c r="E1073" s="722" t="s">
        <v>1487</v>
      </c>
      <c r="F1073" s="714" t="s">
        <v>705</v>
      </c>
      <c r="G1073" s="723" t="s">
        <v>1480</v>
      </c>
      <c r="H1073" s="714" t="s">
        <v>1588</v>
      </c>
      <c r="I1073" s="714" t="s">
        <v>1484</v>
      </c>
      <c r="J1073" s="724">
        <v>30</v>
      </c>
      <c r="K1073" s="741">
        <v>31.282004721263842</v>
      </c>
      <c r="L1073" s="741">
        <v>1</v>
      </c>
      <c r="M1073" s="736">
        <v>100</v>
      </c>
      <c r="N1073" s="719">
        <f t="shared" si="48"/>
        <v>31.282004721263842</v>
      </c>
      <c r="O1073" s="737">
        <f t="shared" si="49"/>
        <v>1.0427334907087948</v>
      </c>
      <c r="P1073" s="738">
        <v>0</v>
      </c>
      <c r="Q1073" s="737">
        <f t="shared" si="50"/>
        <v>1.0427334907087948</v>
      </c>
      <c r="R1073" s="714" t="s">
        <v>498</v>
      </c>
      <c r="S1073" s="721" t="s">
        <v>1585</v>
      </c>
      <c r="U1073" s="714">
        <v>48.9</v>
      </c>
      <c r="V1073" s="714">
        <v>10374</v>
      </c>
    </row>
    <row r="1074" spans="1:22">
      <c r="A1074" s="721" t="s">
        <v>607</v>
      </c>
      <c r="B1074" s="714">
        <v>2008</v>
      </c>
      <c r="D1074" s="722" t="s">
        <v>657</v>
      </c>
      <c r="E1074" s="722" t="s">
        <v>660</v>
      </c>
      <c r="F1074" s="714" t="s">
        <v>705</v>
      </c>
      <c r="G1074" s="723" t="s">
        <v>1480</v>
      </c>
      <c r="H1074" s="714" t="s">
        <v>1588</v>
      </c>
      <c r="I1074" s="714" t="s">
        <v>1484</v>
      </c>
      <c r="J1074" s="724">
        <v>28</v>
      </c>
      <c r="K1074" s="741">
        <v>79.055747230797166</v>
      </c>
      <c r="L1074" s="741">
        <v>1</v>
      </c>
      <c r="M1074" s="736">
        <v>100</v>
      </c>
      <c r="N1074" s="719">
        <f t="shared" si="48"/>
        <v>79.055747230797166</v>
      </c>
      <c r="O1074" s="737">
        <f t="shared" si="49"/>
        <v>2.8234195439570415</v>
      </c>
      <c r="P1074" s="738">
        <v>0</v>
      </c>
      <c r="Q1074" s="737">
        <f t="shared" si="50"/>
        <v>2.8234195439570415</v>
      </c>
      <c r="R1074" s="714" t="s">
        <v>498</v>
      </c>
      <c r="S1074" s="721" t="s">
        <v>1585</v>
      </c>
      <c r="U1074" s="714">
        <v>48.9</v>
      </c>
      <c r="V1074" s="714">
        <v>10374</v>
      </c>
    </row>
    <row r="1075" spans="1:22">
      <c r="A1075" s="721" t="s">
        <v>607</v>
      </c>
      <c r="B1075" s="714">
        <v>2008</v>
      </c>
      <c r="D1075" s="722" t="s">
        <v>658</v>
      </c>
      <c r="E1075" s="722" t="s">
        <v>1487</v>
      </c>
      <c r="F1075" s="714" t="s">
        <v>705</v>
      </c>
      <c r="G1075" s="723" t="s">
        <v>1480</v>
      </c>
      <c r="H1075" s="714" t="s">
        <v>1588</v>
      </c>
      <c r="I1075" s="714" t="s">
        <v>1484</v>
      </c>
      <c r="J1075" s="724">
        <v>28</v>
      </c>
      <c r="K1075" s="741">
        <v>31.276557109133826</v>
      </c>
      <c r="L1075" s="741">
        <v>1</v>
      </c>
      <c r="M1075" s="736">
        <v>100</v>
      </c>
      <c r="N1075" s="719">
        <f t="shared" si="48"/>
        <v>31.276557109133826</v>
      </c>
      <c r="O1075" s="737">
        <f t="shared" si="49"/>
        <v>1.1170198967547795</v>
      </c>
      <c r="P1075" s="738">
        <v>0</v>
      </c>
      <c r="Q1075" s="737">
        <f t="shared" si="50"/>
        <v>1.1170198967547795</v>
      </c>
      <c r="R1075" s="714" t="s">
        <v>498</v>
      </c>
      <c r="S1075" s="721" t="s">
        <v>1585</v>
      </c>
      <c r="U1075" s="714">
        <v>48.9</v>
      </c>
      <c r="V1075" s="714">
        <v>10374</v>
      </c>
    </row>
    <row r="1076" spans="1:22">
      <c r="A1076" s="721" t="s">
        <v>607</v>
      </c>
      <c r="B1076" s="714">
        <v>2008</v>
      </c>
      <c r="D1076" s="722" t="s">
        <v>657</v>
      </c>
      <c r="E1076" s="722" t="s">
        <v>660</v>
      </c>
      <c r="F1076" s="714" t="s">
        <v>705</v>
      </c>
      <c r="G1076" s="723" t="s">
        <v>1480</v>
      </c>
      <c r="H1076" s="714" t="s">
        <v>1588</v>
      </c>
      <c r="I1076" s="714" t="s">
        <v>1484</v>
      </c>
      <c r="J1076" s="724">
        <v>28</v>
      </c>
      <c r="K1076" s="741">
        <v>79.055747230797166</v>
      </c>
      <c r="L1076" s="741">
        <v>1</v>
      </c>
      <c r="M1076" s="736">
        <v>100</v>
      </c>
      <c r="N1076" s="719">
        <f t="shared" si="48"/>
        <v>79.055747230797166</v>
      </c>
      <c r="O1076" s="737">
        <f t="shared" si="49"/>
        <v>2.8234195439570415</v>
      </c>
      <c r="P1076" s="738">
        <v>0</v>
      </c>
      <c r="Q1076" s="737">
        <f t="shared" si="50"/>
        <v>2.8234195439570415</v>
      </c>
      <c r="R1076" s="714" t="s">
        <v>498</v>
      </c>
      <c r="S1076" s="721" t="s">
        <v>1585</v>
      </c>
      <c r="U1076" s="714">
        <v>48.9</v>
      </c>
      <c r="V1076" s="714">
        <v>10374</v>
      </c>
    </row>
    <row r="1077" spans="1:22">
      <c r="A1077" s="721" t="s">
        <v>607</v>
      </c>
      <c r="B1077" s="714">
        <v>2008</v>
      </c>
      <c r="D1077" s="722" t="s">
        <v>658</v>
      </c>
      <c r="E1077" s="722" t="s">
        <v>1487</v>
      </c>
      <c r="F1077" s="714" t="s">
        <v>705</v>
      </c>
      <c r="G1077" s="723" t="s">
        <v>1480</v>
      </c>
      <c r="H1077" s="714" t="s">
        <v>1588</v>
      </c>
      <c r="I1077" s="714" t="s">
        <v>1484</v>
      </c>
      <c r="J1077" s="724">
        <v>28</v>
      </c>
      <c r="K1077" s="741">
        <v>31.276557109133826</v>
      </c>
      <c r="L1077" s="741">
        <v>1</v>
      </c>
      <c r="M1077" s="736">
        <v>100</v>
      </c>
      <c r="N1077" s="719">
        <f t="shared" si="48"/>
        <v>31.276557109133826</v>
      </c>
      <c r="O1077" s="737">
        <f t="shared" si="49"/>
        <v>1.1170198967547795</v>
      </c>
      <c r="P1077" s="738">
        <v>0</v>
      </c>
      <c r="Q1077" s="737">
        <f t="shared" si="50"/>
        <v>1.1170198967547795</v>
      </c>
      <c r="R1077" s="714" t="s">
        <v>498</v>
      </c>
      <c r="S1077" s="721" t="s">
        <v>1585</v>
      </c>
      <c r="U1077" s="714">
        <v>48.9</v>
      </c>
      <c r="V1077" s="714">
        <v>10374</v>
      </c>
    </row>
    <row r="1078" spans="1:22">
      <c r="A1078" s="721" t="s">
        <v>607</v>
      </c>
      <c r="B1078" s="714">
        <v>2008</v>
      </c>
      <c r="D1078" s="722" t="s">
        <v>657</v>
      </c>
      <c r="E1078" s="722" t="s">
        <v>660</v>
      </c>
      <c r="F1078" s="714" t="s">
        <v>705</v>
      </c>
      <c r="G1078" s="723" t="s">
        <v>1480</v>
      </c>
      <c r="H1078" s="714" t="s">
        <v>1588</v>
      </c>
      <c r="I1078" s="714" t="s">
        <v>1484</v>
      </c>
      <c r="J1078" s="724">
        <v>28</v>
      </c>
      <c r="K1078" s="741">
        <v>59.556927546758665</v>
      </c>
      <c r="L1078" s="741">
        <v>1</v>
      </c>
      <c r="M1078" s="736">
        <v>100</v>
      </c>
      <c r="N1078" s="719">
        <f t="shared" si="48"/>
        <v>59.556927546758665</v>
      </c>
      <c r="O1078" s="737">
        <f t="shared" si="49"/>
        <v>2.1270331266699523</v>
      </c>
      <c r="P1078" s="738">
        <v>0</v>
      </c>
      <c r="Q1078" s="737">
        <f t="shared" si="50"/>
        <v>2.1270331266699523</v>
      </c>
      <c r="R1078" s="714" t="s">
        <v>498</v>
      </c>
      <c r="S1078" s="721" t="s">
        <v>1585</v>
      </c>
      <c r="U1078" s="714">
        <v>48.9</v>
      </c>
      <c r="V1078" s="714">
        <v>10374</v>
      </c>
    </row>
    <row r="1079" spans="1:22">
      <c r="A1079" s="721" t="s">
        <v>607</v>
      </c>
      <c r="B1079" s="714">
        <v>2008</v>
      </c>
      <c r="D1079" s="722" t="s">
        <v>1591</v>
      </c>
      <c r="E1079" s="722" t="s">
        <v>1592</v>
      </c>
      <c r="F1079" s="714" t="s">
        <v>705</v>
      </c>
      <c r="G1079" s="723" t="s">
        <v>1480</v>
      </c>
      <c r="H1079" s="714" t="s">
        <v>1588</v>
      </c>
      <c r="I1079" s="714" t="s">
        <v>1484</v>
      </c>
      <c r="J1079" s="724">
        <v>20</v>
      </c>
      <c r="K1079" s="741">
        <v>19.678590884329033</v>
      </c>
      <c r="L1079" s="741">
        <v>1</v>
      </c>
      <c r="M1079" s="736">
        <v>100</v>
      </c>
      <c r="N1079" s="719">
        <f t="shared" si="48"/>
        <v>19.678590884329033</v>
      </c>
      <c r="O1079" s="737">
        <f t="shared" si="49"/>
        <v>0.98392954421645162</v>
      </c>
      <c r="P1079" s="738">
        <v>0</v>
      </c>
      <c r="Q1079" s="737">
        <f t="shared" si="50"/>
        <v>0.98392954421645162</v>
      </c>
      <c r="R1079" s="714" t="s">
        <v>498</v>
      </c>
      <c r="S1079" s="721" t="s">
        <v>1585</v>
      </c>
      <c r="U1079" s="714">
        <v>48.9</v>
      </c>
      <c r="V1079" s="714">
        <v>10374</v>
      </c>
    </row>
    <row r="1080" spans="1:22">
      <c r="A1080" s="714" t="s">
        <v>607</v>
      </c>
      <c r="B1080" s="714">
        <v>2008</v>
      </c>
      <c r="C1080" s="714" t="s">
        <v>1743</v>
      </c>
      <c r="D1080" s="715" t="s">
        <v>606</v>
      </c>
      <c r="E1080" s="715" t="s">
        <v>303</v>
      </c>
      <c r="F1080" s="714" t="s">
        <v>705</v>
      </c>
      <c r="G1080" s="716" t="s">
        <v>1672</v>
      </c>
      <c r="H1080" s="716" t="s">
        <v>1584</v>
      </c>
      <c r="I1080" s="716" t="s">
        <v>402</v>
      </c>
      <c r="J1080" s="717">
        <v>1</v>
      </c>
      <c r="K1080" s="736">
        <v>11.93</v>
      </c>
      <c r="L1080" s="736">
        <v>1</v>
      </c>
      <c r="M1080" s="736">
        <v>100</v>
      </c>
      <c r="N1080" s="719">
        <f t="shared" si="48"/>
        <v>11.93</v>
      </c>
      <c r="O1080" s="737">
        <f t="shared" si="49"/>
        <v>11.93</v>
      </c>
      <c r="P1080" s="738">
        <v>0</v>
      </c>
      <c r="Q1080" s="737">
        <f t="shared" si="50"/>
        <v>11.93</v>
      </c>
      <c r="R1080" s="714" t="s">
        <v>498</v>
      </c>
      <c r="U1080" s="714">
        <v>48.9</v>
      </c>
      <c r="V1080" s="714">
        <v>10374</v>
      </c>
    </row>
    <row r="1081" spans="1:22">
      <c r="A1081" s="714" t="s">
        <v>607</v>
      </c>
      <c r="B1081" s="714">
        <v>2008</v>
      </c>
      <c r="C1081" s="714" t="s">
        <v>1743</v>
      </c>
      <c r="E1081" s="715" t="s">
        <v>303</v>
      </c>
      <c r="F1081" s="714" t="s">
        <v>705</v>
      </c>
      <c r="G1081" s="716" t="s">
        <v>1672</v>
      </c>
      <c r="H1081" s="716" t="s">
        <v>1584</v>
      </c>
      <c r="I1081" s="716" t="s">
        <v>1484</v>
      </c>
      <c r="J1081" s="717">
        <v>1</v>
      </c>
      <c r="K1081" s="736">
        <v>2.79</v>
      </c>
      <c r="L1081" s="736">
        <v>1</v>
      </c>
      <c r="M1081" s="736">
        <v>100</v>
      </c>
      <c r="N1081" s="719">
        <f t="shared" si="48"/>
        <v>2.79</v>
      </c>
      <c r="O1081" s="737">
        <f t="shared" si="49"/>
        <v>2.79</v>
      </c>
      <c r="P1081" s="738">
        <v>0</v>
      </c>
      <c r="Q1081" s="737">
        <f t="shared" si="50"/>
        <v>2.79</v>
      </c>
      <c r="R1081" s="714" t="s">
        <v>498</v>
      </c>
      <c r="U1081" s="714">
        <v>48.9</v>
      </c>
      <c r="V1081" s="714">
        <v>10374</v>
      </c>
    </row>
    <row r="1082" spans="1:22">
      <c r="A1082" s="721" t="s">
        <v>557</v>
      </c>
      <c r="B1082" s="714">
        <v>2008</v>
      </c>
      <c r="D1082" s="722" t="s">
        <v>556</v>
      </c>
      <c r="E1082" s="715" t="s">
        <v>1597</v>
      </c>
      <c r="F1082" s="714" t="s">
        <v>705</v>
      </c>
      <c r="G1082" s="723" t="s">
        <v>1480</v>
      </c>
      <c r="H1082" s="714" t="s">
        <v>1598</v>
      </c>
      <c r="I1082" s="714" t="s">
        <v>402</v>
      </c>
      <c r="J1082" s="724">
        <v>100</v>
      </c>
      <c r="K1082" s="741">
        <v>25.422189940076265</v>
      </c>
      <c r="L1082" s="741">
        <v>1</v>
      </c>
      <c r="M1082" s="736">
        <v>100</v>
      </c>
      <c r="N1082" s="719">
        <f t="shared" si="48"/>
        <v>25.422189940076265</v>
      </c>
      <c r="O1082" s="737">
        <f t="shared" si="49"/>
        <v>0.25422189940076267</v>
      </c>
      <c r="P1082" s="738">
        <v>0</v>
      </c>
      <c r="Q1082" s="737">
        <f t="shared" si="50"/>
        <v>0.25422189940076267</v>
      </c>
      <c r="R1082" s="714" t="s">
        <v>498</v>
      </c>
      <c r="S1082" s="721" t="s">
        <v>1599</v>
      </c>
      <c r="U1082" s="714">
        <v>48.9</v>
      </c>
      <c r="V1082" s="714">
        <v>10374</v>
      </c>
    </row>
    <row r="1083" spans="1:22">
      <c r="A1083" s="721" t="s">
        <v>557</v>
      </c>
      <c r="B1083" s="714">
        <v>2008</v>
      </c>
      <c r="D1083" s="722" t="s">
        <v>557</v>
      </c>
      <c r="E1083" s="722" t="s">
        <v>1515</v>
      </c>
      <c r="F1083" s="714" t="s">
        <v>705</v>
      </c>
      <c r="G1083" s="723" t="s">
        <v>1480</v>
      </c>
      <c r="H1083" s="714" t="s">
        <v>1598</v>
      </c>
      <c r="I1083" s="714" t="s">
        <v>1484</v>
      </c>
      <c r="J1083" s="724">
        <v>60</v>
      </c>
      <c r="K1083" s="741">
        <v>6.8639912838205914</v>
      </c>
      <c r="L1083" s="741">
        <v>1</v>
      </c>
      <c r="M1083" s="736">
        <v>100</v>
      </c>
      <c r="N1083" s="719">
        <f t="shared" si="48"/>
        <v>6.8639912838205914</v>
      </c>
      <c r="O1083" s="737">
        <f t="shared" si="49"/>
        <v>0.11439985473034317</v>
      </c>
      <c r="P1083" s="738">
        <v>0</v>
      </c>
      <c r="Q1083" s="737">
        <f t="shared" si="50"/>
        <v>0.11439985473034317</v>
      </c>
      <c r="R1083" s="714" t="s">
        <v>498</v>
      </c>
      <c r="S1083" s="721" t="s">
        <v>1599</v>
      </c>
      <c r="U1083" s="714">
        <v>48.9</v>
      </c>
      <c r="V1083" s="714">
        <v>10374</v>
      </c>
    </row>
    <row r="1084" spans="1:22">
      <c r="A1084" s="721" t="s">
        <v>557</v>
      </c>
      <c r="B1084" s="714">
        <v>2008</v>
      </c>
      <c r="D1084" s="722" t="s">
        <v>557</v>
      </c>
      <c r="E1084" s="722" t="s">
        <v>1515</v>
      </c>
      <c r="F1084" s="714" t="s">
        <v>705</v>
      </c>
      <c r="G1084" s="723" t="s">
        <v>1480</v>
      </c>
      <c r="H1084" s="714" t="s">
        <v>1598</v>
      </c>
      <c r="I1084" s="714" t="s">
        <v>1484</v>
      </c>
      <c r="J1084" s="724">
        <v>60</v>
      </c>
      <c r="K1084" s="741">
        <v>7.0818957690212452</v>
      </c>
      <c r="L1084" s="741">
        <v>1</v>
      </c>
      <c r="M1084" s="736">
        <v>100</v>
      </c>
      <c r="N1084" s="719">
        <f t="shared" si="48"/>
        <v>7.0818957690212452</v>
      </c>
      <c r="O1084" s="737">
        <f t="shared" si="49"/>
        <v>0.11803159615035409</v>
      </c>
      <c r="P1084" s="738">
        <v>0</v>
      </c>
      <c r="Q1084" s="737">
        <f t="shared" si="50"/>
        <v>0.11803159615035409</v>
      </c>
      <c r="R1084" s="714" t="s">
        <v>498</v>
      </c>
      <c r="S1084" s="721" t="s">
        <v>1599</v>
      </c>
      <c r="U1084" s="714">
        <v>48.9</v>
      </c>
      <c r="V1084" s="714">
        <v>10374</v>
      </c>
    </row>
    <row r="1085" spans="1:22">
      <c r="A1085" s="721" t="s">
        <v>557</v>
      </c>
      <c r="B1085" s="714">
        <v>2008</v>
      </c>
      <c r="D1085" s="722" t="s">
        <v>556</v>
      </c>
      <c r="E1085" s="715" t="s">
        <v>1597</v>
      </c>
      <c r="F1085" s="714" t="s">
        <v>705</v>
      </c>
      <c r="G1085" s="723" t="s">
        <v>1480</v>
      </c>
      <c r="H1085" s="714" t="s">
        <v>1598</v>
      </c>
      <c r="I1085" s="714" t="s">
        <v>402</v>
      </c>
      <c r="J1085" s="724">
        <v>100</v>
      </c>
      <c r="K1085" s="741">
        <v>31.777737425095332</v>
      </c>
      <c r="L1085" s="741">
        <v>1</v>
      </c>
      <c r="M1085" s="736">
        <v>100</v>
      </c>
      <c r="N1085" s="719">
        <f t="shared" si="48"/>
        <v>31.777737425095332</v>
      </c>
      <c r="O1085" s="737">
        <f t="shared" si="49"/>
        <v>0.31777737425095332</v>
      </c>
      <c r="P1085" s="738">
        <v>0</v>
      </c>
      <c r="Q1085" s="737">
        <f t="shared" si="50"/>
        <v>0.31777737425095332</v>
      </c>
      <c r="R1085" s="714" t="s">
        <v>498</v>
      </c>
      <c r="S1085" s="721" t="s">
        <v>1599</v>
      </c>
      <c r="U1085" s="714">
        <v>48.9</v>
      </c>
      <c r="V1085" s="714">
        <v>10374</v>
      </c>
    </row>
    <row r="1086" spans="1:22">
      <c r="A1086" s="721" t="s">
        <v>557</v>
      </c>
      <c r="B1086" s="714">
        <v>2008</v>
      </c>
      <c r="D1086" s="722" t="s">
        <v>556</v>
      </c>
      <c r="E1086" s="715" t="s">
        <v>1597</v>
      </c>
      <c r="F1086" s="714" t="s">
        <v>705</v>
      </c>
      <c r="G1086" s="723" t="s">
        <v>1480</v>
      </c>
      <c r="H1086" s="714" t="s">
        <v>1598</v>
      </c>
      <c r="I1086" s="714" t="s">
        <v>402</v>
      </c>
      <c r="J1086" s="724">
        <v>100</v>
      </c>
      <c r="K1086" s="741">
        <v>23.92046486290176</v>
      </c>
      <c r="L1086" s="741">
        <v>1</v>
      </c>
      <c r="M1086" s="736">
        <v>100</v>
      </c>
      <c r="N1086" s="719">
        <f t="shared" si="48"/>
        <v>23.92046486290176</v>
      </c>
      <c r="O1086" s="737">
        <f t="shared" si="49"/>
        <v>0.23920464862901761</v>
      </c>
      <c r="P1086" s="738">
        <v>0</v>
      </c>
      <c r="Q1086" s="737">
        <f t="shared" si="50"/>
        <v>0.23920464862901761</v>
      </c>
      <c r="R1086" s="714" t="s">
        <v>498</v>
      </c>
      <c r="S1086" s="721" t="s">
        <v>1599</v>
      </c>
      <c r="U1086" s="714">
        <v>48.9</v>
      </c>
      <c r="V1086" s="714">
        <v>10374</v>
      </c>
    </row>
    <row r="1087" spans="1:22">
      <c r="A1087" s="721" t="s">
        <v>557</v>
      </c>
      <c r="B1087" s="714">
        <v>2008</v>
      </c>
      <c r="D1087" s="722" t="s">
        <v>557</v>
      </c>
      <c r="E1087" s="722" t="s">
        <v>1515</v>
      </c>
      <c r="F1087" s="714" t="s">
        <v>705</v>
      </c>
      <c r="G1087" s="723" t="s">
        <v>1480</v>
      </c>
      <c r="H1087" s="714" t="s">
        <v>1598</v>
      </c>
      <c r="I1087" s="714" t="s">
        <v>1484</v>
      </c>
      <c r="J1087" s="724">
        <v>60</v>
      </c>
      <c r="K1087" s="741">
        <v>6.5353186853096057</v>
      </c>
      <c r="L1087" s="741">
        <v>1</v>
      </c>
      <c r="M1087" s="736">
        <v>100</v>
      </c>
      <c r="N1087" s="719">
        <f t="shared" si="48"/>
        <v>6.5353186853096057</v>
      </c>
      <c r="O1087" s="737">
        <f t="shared" si="49"/>
        <v>0.10892197808849342</v>
      </c>
      <c r="P1087" s="738">
        <v>0</v>
      </c>
      <c r="Q1087" s="737">
        <f t="shared" si="50"/>
        <v>0.10892197808849342</v>
      </c>
      <c r="R1087" s="714" t="s">
        <v>498</v>
      </c>
      <c r="S1087" s="721" t="s">
        <v>1599</v>
      </c>
      <c r="U1087" s="714">
        <v>48.9</v>
      </c>
      <c r="V1087" s="714">
        <v>10374</v>
      </c>
    </row>
    <row r="1088" spans="1:22">
      <c r="A1088" s="721" t="s">
        <v>557</v>
      </c>
      <c r="B1088" s="714">
        <v>2008</v>
      </c>
      <c r="D1088" s="722" t="s">
        <v>556</v>
      </c>
      <c r="E1088" s="715" t="s">
        <v>1597</v>
      </c>
      <c r="F1088" s="714" t="s">
        <v>705</v>
      </c>
      <c r="G1088" s="723" t="s">
        <v>1480</v>
      </c>
      <c r="H1088" s="714" t="s">
        <v>1598</v>
      </c>
      <c r="I1088" s="714" t="s">
        <v>402</v>
      </c>
      <c r="J1088" s="724">
        <v>100</v>
      </c>
      <c r="K1088" s="741">
        <v>33.907753767931723</v>
      </c>
      <c r="L1088" s="741">
        <v>1</v>
      </c>
      <c r="M1088" s="736">
        <v>100</v>
      </c>
      <c r="N1088" s="719">
        <f t="shared" si="48"/>
        <v>33.907753767931723</v>
      </c>
      <c r="O1088" s="737">
        <f t="shared" si="49"/>
        <v>0.33907753767931725</v>
      </c>
      <c r="P1088" s="738">
        <v>0</v>
      </c>
      <c r="Q1088" s="737">
        <f t="shared" si="50"/>
        <v>0.33907753767931725</v>
      </c>
      <c r="R1088" s="714" t="s">
        <v>498</v>
      </c>
      <c r="S1088" s="721" t="s">
        <v>1599</v>
      </c>
      <c r="U1088" s="714">
        <v>48.9</v>
      </c>
      <c r="V1088" s="714">
        <v>10374</v>
      </c>
    </row>
    <row r="1089" spans="1:22">
      <c r="A1089" s="721" t="s">
        <v>557</v>
      </c>
      <c r="B1089" s="714">
        <v>2008</v>
      </c>
      <c r="D1089" s="722" t="s">
        <v>557</v>
      </c>
      <c r="E1089" s="722" t="s">
        <v>1515</v>
      </c>
      <c r="F1089" s="714" t="s">
        <v>705</v>
      </c>
      <c r="G1089" s="723" t="s">
        <v>1480</v>
      </c>
      <c r="H1089" s="714" t="s">
        <v>1598</v>
      </c>
      <c r="I1089" s="714" t="s">
        <v>1484</v>
      </c>
      <c r="J1089" s="724">
        <v>60</v>
      </c>
      <c r="K1089" s="741">
        <v>7.9117486834937347</v>
      </c>
      <c r="L1089" s="741">
        <v>1</v>
      </c>
      <c r="M1089" s="736">
        <v>100</v>
      </c>
      <c r="N1089" s="719">
        <f t="shared" si="48"/>
        <v>7.9117486834937347</v>
      </c>
      <c r="O1089" s="737">
        <f t="shared" si="49"/>
        <v>0.1318624780582289</v>
      </c>
      <c r="P1089" s="738">
        <v>0</v>
      </c>
      <c r="Q1089" s="737">
        <f t="shared" si="50"/>
        <v>0.1318624780582289</v>
      </c>
      <c r="R1089" s="714" t="s">
        <v>498</v>
      </c>
      <c r="S1089" s="721" t="s">
        <v>1599</v>
      </c>
      <c r="U1089" s="714">
        <v>48.9</v>
      </c>
      <c r="V1089" s="714">
        <v>10374</v>
      </c>
    </row>
    <row r="1090" spans="1:22">
      <c r="A1090" s="721" t="s">
        <v>557</v>
      </c>
      <c r="B1090" s="714">
        <v>2008</v>
      </c>
      <c r="D1090" s="722" t="s">
        <v>557</v>
      </c>
      <c r="E1090" s="722" t="s">
        <v>1515</v>
      </c>
      <c r="F1090" s="714" t="s">
        <v>705</v>
      </c>
      <c r="G1090" s="723" t="s">
        <v>1480</v>
      </c>
      <c r="H1090" s="714" t="s">
        <v>1598</v>
      </c>
      <c r="I1090" s="714" t="s">
        <v>1484</v>
      </c>
      <c r="J1090" s="724">
        <v>30</v>
      </c>
      <c r="K1090" s="741">
        <v>3.2685672780098054</v>
      </c>
      <c r="L1090" s="741">
        <v>1</v>
      </c>
      <c r="M1090" s="736">
        <v>100</v>
      </c>
      <c r="N1090" s="719">
        <f t="shared" si="48"/>
        <v>3.2685672780098054</v>
      </c>
      <c r="O1090" s="737">
        <f t="shared" si="49"/>
        <v>0.10895224260032686</v>
      </c>
      <c r="P1090" s="738">
        <v>0</v>
      </c>
      <c r="Q1090" s="737">
        <f t="shared" si="50"/>
        <v>0.10895224260032686</v>
      </c>
      <c r="R1090" s="714" t="s">
        <v>498</v>
      </c>
      <c r="S1090" s="721" t="s">
        <v>1599</v>
      </c>
      <c r="U1090" s="714">
        <v>48.9</v>
      </c>
      <c r="V1090" s="714">
        <v>10374</v>
      </c>
    </row>
    <row r="1091" spans="1:22">
      <c r="A1091" s="721" t="s">
        <v>557</v>
      </c>
      <c r="B1091" s="714">
        <v>2008</v>
      </c>
      <c r="D1091" s="722" t="s">
        <v>556</v>
      </c>
      <c r="E1091" s="715" t="s">
        <v>1597</v>
      </c>
      <c r="F1091" s="714" t="s">
        <v>705</v>
      </c>
      <c r="G1091" s="723" t="s">
        <v>1480</v>
      </c>
      <c r="H1091" s="714" t="s">
        <v>1598</v>
      </c>
      <c r="I1091" s="714" t="s">
        <v>402</v>
      </c>
      <c r="J1091" s="724">
        <v>100</v>
      </c>
      <c r="K1091" s="741">
        <v>32.031959324496093</v>
      </c>
      <c r="L1091" s="741">
        <v>1</v>
      </c>
      <c r="M1091" s="736">
        <v>100</v>
      </c>
      <c r="N1091" s="719">
        <f t="shared" ref="N1091:N1154" si="51">+K1091/L1091</f>
        <v>32.031959324496093</v>
      </c>
      <c r="O1091" s="737">
        <f t="shared" ref="O1091:O1154" si="52">+N1091/J1091/M1091*100</f>
        <v>0.32031959324496095</v>
      </c>
      <c r="P1091" s="738">
        <v>0</v>
      </c>
      <c r="Q1091" s="737">
        <f t="shared" si="50"/>
        <v>0.32031959324496095</v>
      </c>
      <c r="R1091" s="714" t="s">
        <v>498</v>
      </c>
      <c r="S1091" s="721" t="s">
        <v>1599</v>
      </c>
      <c r="U1091" s="714">
        <v>48.9</v>
      </c>
      <c r="V1091" s="714">
        <v>10374</v>
      </c>
    </row>
    <row r="1092" spans="1:22">
      <c r="A1092" s="721" t="s">
        <v>557</v>
      </c>
      <c r="B1092" s="714">
        <v>2008</v>
      </c>
      <c r="D1092" s="722" t="s">
        <v>557</v>
      </c>
      <c r="E1092" s="722" t="s">
        <v>1499</v>
      </c>
      <c r="F1092" s="714" t="s">
        <v>705</v>
      </c>
      <c r="G1092" s="723" t="s">
        <v>1480</v>
      </c>
      <c r="H1092" s="714" t="s">
        <v>1598</v>
      </c>
      <c r="I1092" s="714" t="s">
        <v>1484</v>
      </c>
      <c r="J1092" s="724">
        <v>30</v>
      </c>
      <c r="K1092" s="741">
        <v>4.5033593608135094</v>
      </c>
      <c r="L1092" s="741">
        <v>1</v>
      </c>
      <c r="M1092" s="736">
        <v>100</v>
      </c>
      <c r="N1092" s="719">
        <f t="shared" si="51"/>
        <v>4.5033593608135094</v>
      </c>
      <c r="O1092" s="737">
        <f t="shared" si="52"/>
        <v>0.15011197869378365</v>
      </c>
      <c r="P1092" s="738">
        <v>0</v>
      </c>
      <c r="Q1092" s="737">
        <f t="shared" ref="Q1092:Q1155" si="53">+O1092/(1+P1092)</f>
        <v>0.15011197869378365</v>
      </c>
      <c r="R1092" s="714" t="s">
        <v>498</v>
      </c>
      <c r="S1092" s="721" t="s">
        <v>1599</v>
      </c>
      <c r="U1092" s="714">
        <v>48.9</v>
      </c>
      <c r="V1092" s="714">
        <v>10374</v>
      </c>
    </row>
    <row r="1093" spans="1:22">
      <c r="A1093" s="721" t="s">
        <v>557</v>
      </c>
      <c r="B1093" s="714">
        <v>2008</v>
      </c>
      <c r="D1093" s="722" t="s">
        <v>557</v>
      </c>
      <c r="E1093" s="722" t="s">
        <v>1515</v>
      </c>
      <c r="F1093" s="714" t="s">
        <v>705</v>
      </c>
      <c r="G1093" s="723" t="s">
        <v>1480</v>
      </c>
      <c r="H1093" s="714" t="s">
        <v>1598</v>
      </c>
      <c r="I1093" s="714" t="s">
        <v>1484</v>
      </c>
      <c r="J1093" s="724">
        <v>60</v>
      </c>
      <c r="K1093" s="741">
        <v>8.1714181950245131</v>
      </c>
      <c r="L1093" s="741">
        <v>1</v>
      </c>
      <c r="M1093" s="736">
        <v>100</v>
      </c>
      <c r="N1093" s="719">
        <f t="shared" si="51"/>
        <v>8.1714181950245131</v>
      </c>
      <c r="O1093" s="737">
        <f t="shared" si="52"/>
        <v>0.13619030325040854</v>
      </c>
      <c r="P1093" s="738">
        <v>0</v>
      </c>
      <c r="Q1093" s="737">
        <f t="shared" si="53"/>
        <v>0.13619030325040854</v>
      </c>
      <c r="R1093" s="714" t="s">
        <v>498</v>
      </c>
      <c r="S1093" s="721" t="s">
        <v>1599</v>
      </c>
      <c r="U1093" s="714">
        <v>48.9</v>
      </c>
      <c r="V1093" s="714">
        <v>10374</v>
      </c>
    </row>
    <row r="1094" spans="1:22">
      <c r="A1094" s="721" t="s">
        <v>557</v>
      </c>
      <c r="B1094" s="714">
        <v>2008</v>
      </c>
      <c r="D1094" s="722" t="s">
        <v>556</v>
      </c>
      <c r="E1094" s="715" t="s">
        <v>1597</v>
      </c>
      <c r="F1094" s="714" t="s">
        <v>705</v>
      </c>
      <c r="G1094" s="723" t="s">
        <v>1480</v>
      </c>
      <c r="H1094" s="714" t="s">
        <v>1598</v>
      </c>
      <c r="I1094" s="714" t="s">
        <v>402</v>
      </c>
      <c r="J1094" s="724">
        <v>100</v>
      </c>
      <c r="K1094" s="741">
        <v>33.907753767931723</v>
      </c>
      <c r="L1094" s="741">
        <v>1</v>
      </c>
      <c r="M1094" s="736">
        <v>100</v>
      </c>
      <c r="N1094" s="719">
        <f t="shared" si="51"/>
        <v>33.907753767931723</v>
      </c>
      <c r="O1094" s="737">
        <f t="shared" si="52"/>
        <v>0.33907753767931725</v>
      </c>
      <c r="P1094" s="738">
        <v>0</v>
      </c>
      <c r="Q1094" s="737">
        <f t="shared" si="53"/>
        <v>0.33907753767931725</v>
      </c>
      <c r="R1094" s="714" t="s">
        <v>498</v>
      </c>
      <c r="S1094" s="721" t="s">
        <v>1599</v>
      </c>
      <c r="U1094" s="714">
        <v>48.9</v>
      </c>
      <c r="V1094" s="714">
        <v>10374</v>
      </c>
    </row>
    <row r="1095" spans="1:22">
      <c r="A1095" s="721" t="s">
        <v>557</v>
      </c>
      <c r="B1095" s="714">
        <v>2008</v>
      </c>
      <c r="D1095" s="722" t="s">
        <v>557</v>
      </c>
      <c r="E1095" s="722" t="s">
        <v>1515</v>
      </c>
      <c r="F1095" s="714" t="s">
        <v>705</v>
      </c>
      <c r="G1095" s="723" t="s">
        <v>1480</v>
      </c>
      <c r="H1095" s="714" t="s">
        <v>1598</v>
      </c>
      <c r="I1095" s="714" t="s">
        <v>1484</v>
      </c>
      <c r="J1095" s="724">
        <v>60</v>
      </c>
      <c r="K1095" s="741">
        <v>7.9117486834937347</v>
      </c>
      <c r="L1095" s="741">
        <v>1</v>
      </c>
      <c r="M1095" s="736">
        <v>100</v>
      </c>
      <c r="N1095" s="719">
        <f t="shared" si="51"/>
        <v>7.9117486834937347</v>
      </c>
      <c r="O1095" s="737">
        <f t="shared" si="52"/>
        <v>0.1318624780582289</v>
      </c>
      <c r="P1095" s="738">
        <v>0</v>
      </c>
      <c r="Q1095" s="737">
        <f t="shared" si="53"/>
        <v>0.1318624780582289</v>
      </c>
      <c r="R1095" s="714" t="s">
        <v>498</v>
      </c>
      <c r="S1095" s="721" t="s">
        <v>1599</v>
      </c>
      <c r="U1095" s="714">
        <v>48.9</v>
      </c>
      <c r="V1095" s="714">
        <v>10374</v>
      </c>
    </row>
    <row r="1096" spans="1:22">
      <c r="A1096" s="721" t="s">
        <v>557</v>
      </c>
      <c r="B1096" s="714">
        <v>2008</v>
      </c>
      <c r="D1096" s="722" t="s">
        <v>556</v>
      </c>
      <c r="E1096" s="715" t="s">
        <v>1597</v>
      </c>
      <c r="F1096" s="714" t="s">
        <v>705</v>
      </c>
      <c r="G1096" s="723" t="s">
        <v>1480</v>
      </c>
      <c r="H1096" s="714" t="s">
        <v>1598</v>
      </c>
      <c r="I1096" s="714" t="s">
        <v>402</v>
      </c>
      <c r="J1096" s="724">
        <v>100</v>
      </c>
      <c r="K1096" s="741">
        <v>35.200653713455601</v>
      </c>
      <c r="L1096" s="741">
        <v>1</v>
      </c>
      <c r="M1096" s="736">
        <v>100</v>
      </c>
      <c r="N1096" s="719">
        <f t="shared" si="51"/>
        <v>35.200653713455601</v>
      </c>
      <c r="O1096" s="737">
        <f t="shared" si="52"/>
        <v>0.35200653713455599</v>
      </c>
      <c r="P1096" s="738">
        <v>0</v>
      </c>
      <c r="Q1096" s="737">
        <f t="shared" si="53"/>
        <v>0.35200653713455599</v>
      </c>
      <c r="R1096" s="714" t="s">
        <v>498</v>
      </c>
      <c r="S1096" s="721" t="s">
        <v>1599</v>
      </c>
      <c r="U1096" s="714">
        <v>48.9</v>
      </c>
      <c r="V1096" s="714">
        <v>10374</v>
      </c>
    </row>
    <row r="1097" spans="1:22">
      <c r="A1097" s="721" t="s">
        <v>557</v>
      </c>
      <c r="B1097" s="714">
        <v>2008</v>
      </c>
      <c r="D1097" s="722" t="s">
        <v>557</v>
      </c>
      <c r="E1097" s="722" t="s">
        <v>1515</v>
      </c>
      <c r="F1097" s="714" t="s">
        <v>705</v>
      </c>
      <c r="G1097" s="723" t="s">
        <v>1480</v>
      </c>
      <c r="H1097" s="714" t="s">
        <v>1598</v>
      </c>
      <c r="I1097" s="714" t="s">
        <v>1484</v>
      </c>
      <c r="J1097" s="724">
        <v>60</v>
      </c>
      <c r="K1097" s="741">
        <v>7.6266569820228796</v>
      </c>
      <c r="L1097" s="741">
        <v>1</v>
      </c>
      <c r="M1097" s="736">
        <v>100</v>
      </c>
      <c r="N1097" s="719">
        <f t="shared" si="51"/>
        <v>7.6266569820228796</v>
      </c>
      <c r="O1097" s="737">
        <f t="shared" si="52"/>
        <v>0.12711094970038134</v>
      </c>
      <c r="P1097" s="738">
        <v>0</v>
      </c>
      <c r="Q1097" s="737">
        <f t="shared" si="53"/>
        <v>0.12711094970038134</v>
      </c>
      <c r="R1097" s="714" t="s">
        <v>498</v>
      </c>
      <c r="S1097" s="721" t="s">
        <v>1599</v>
      </c>
      <c r="U1097" s="714">
        <v>48.9</v>
      </c>
      <c r="V1097" s="714">
        <v>10374</v>
      </c>
    </row>
    <row r="1098" spans="1:22">
      <c r="A1098" s="721" t="s">
        <v>557</v>
      </c>
      <c r="B1098" s="714">
        <v>2008</v>
      </c>
      <c r="D1098" s="722" t="s">
        <v>557</v>
      </c>
      <c r="E1098" s="722" t="s">
        <v>1515</v>
      </c>
      <c r="F1098" s="714" t="s">
        <v>705</v>
      </c>
      <c r="G1098" s="723" t="s">
        <v>1480</v>
      </c>
      <c r="H1098" s="714" t="s">
        <v>1598</v>
      </c>
      <c r="I1098" s="714" t="s">
        <v>1484</v>
      </c>
      <c r="J1098" s="724">
        <v>60</v>
      </c>
      <c r="K1098" s="741">
        <v>7.6266569820228796</v>
      </c>
      <c r="L1098" s="741">
        <v>1</v>
      </c>
      <c r="M1098" s="736">
        <v>100</v>
      </c>
      <c r="N1098" s="719">
        <f t="shared" si="51"/>
        <v>7.6266569820228796</v>
      </c>
      <c r="O1098" s="737">
        <f t="shared" si="52"/>
        <v>0.12711094970038134</v>
      </c>
      <c r="P1098" s="738">
        <v>0</v>
      </c>
      <c r="Q1098" s="737">
        <f t="shared" si="53"/>
        <v>0.12711094970038134</v>
      </c>
      <c r="R1098" s="714" t="s">
        <v>498</v>
      </c>
      <c r="S1098" s="721" t="s">
        <v>1599</v>
      </c>
      <c r="U1098" s="714">
        <v>48.9</v>
      </c>
      <c r="V1098" s="714">
        <v>10374</v>
      </c>
    </row>
    <row r="1099" spans="1:22">
      <c r="A1099" s="721" t="s">
        <v>557</v>
      </c>
      <c r="B1099" s="714">
        <v>2008</v>
      </c>
      <c r="D1099" s="722" t="s">
        <v>556</v>
      </c>
      <c r="E1099" s="715" t="s">
        <v>1597</v>
      </c>
      <c r="F1099" s="714" t="s">
        <v>705</v>
      </c>
      <c r="G1099" s="723" t="s">
        <v>1480</v>
      </c>
      <c r="H1099" s="714" t="s">
        <v>1598</v>
      </c>
      <c r="I1099" s="714" t="s">
        <v>402</v>
      </c>
      <c r="J1099" s="724">
        <v>100</v>
      </c>
      <c r="K1099" s="741">
        <v>33.902306155801703</v>
      </c>
      <c r="L1099" s="741">
        <v>1</v>
      </c>
      <c r="M1099" s="736">
        <v>100</v>
      </c>
      <c r="N1099" s="719">
        <f t="shared" si="51"/>
        <v>33.902306155801703</v>
      </c>
      <c r="O1099" s="737">
        <f t="shared" si="52"/>
        <v>0.33902306155801704</v>
      </c>
      <c r="P1099" s="738">
        <v>0</v>
      </c>
      <c r="Q1099" s="737">
        <f t="shared" si="53"/>
        <v>0.33902306155801704</v>
      </c>
      <c r="R1099" s="714" t="s">
        <v>498</v>
      </c>
      <c r="S1099" s="721" t="s">
        <v>1599</v>
      </c>
      <c r="U1099" s="714">
        <v>48.9</v>
      </c>
      <c r="V1099" s="714">
        <v>10374</v>
      </c>
    </row>
    <row r="1100" spans="1:22">
      <c r="A1100" s="721" t="s">
        <v>557</v>
      </c>
      <c r="B1100" s="714">
        <v>2008</v>
      </c>
      <c r="D1100" s="722" t="s">
        <v>557</v>
      </c>
      <c r="E1100" s="722" t="s">
        <v>1515</v>
      </c>
      <c r="F1100" s="714" t="s">
        <v>705</v>
      </c>
      <c r="G1100" s="723" t="s">
        <v>1480</v>
      </c>
      <c r="H1100" s="714" t="s">
        <v>1598</v>
      </c>
      <c r="I1100" s="714" t="s">
        <v>1484</v>
      </c>
      <c r="J1100" s="724">
        <v>60</v>
      </c>
      <c r="K1100" s="741">
        <v>7.9117486834937347</v>
      </c>
      <c r="L1100" s="741">
        <v>1</v>
      </c>
      <c r="M1100" s="736">
        <v>100</v>
      </c>
      <c r="N1100" s="719">
        <f t="shared" si="51"/>
        <v>7.9117486834937347</v>
      </c>
      <c r="O1100" s="737">
        <f t="shared" si="52"/>
        <v>0.1318624780582289</v>
      </c>
      <c r="P1100" s="738">
        <v>0</v>
      </c>
      <c r="Q1100" s="737">
        <f t="shared" si="53"/>
        <v>0.1318624780582289</v>
      </c>
      <c r="R1100" s="714" t="s">
        <v>498</v>
      </c>
      <c r="S1100" s="721" t="s">
        <v>1599</v>
      </c>
      <c r="U1100" s="714">
        <v>48.9</v>
      </c>
      <c r="V1100" s="714">
        <v>10374</v>
      </c>
    </row>
    <row r="1101" spans="1:22">
      <c r="A1101" s="721" t="s">
        <v>557</v>
      </c>
      <c r="B1101" s="714">
        <v>2008</v>
      </c>
      <c r="D1101" s="722" t="s">
        <v>557</v>
      </c>
      <c r="E1101" s="722" t="s">
        <v>1515</v>
      </c>
      <c r="F1101" s="714" t="s">
        <v>705</v>
      </c>
      <c r="G1101" s="723" t="s">
        <v>1480</v>
      </c>
      <c r="H1101" s="714" t="s">
        <v>1598</v>
      </c>
      <c r="I1101" s="714" t="s">
        <v>1484</v>
      </c>
      <c r="J1101" s="724">
        <v>60</v>
      </c>
      <c r="K1101" s="741">
        <v>8.2803704376248408</v>
      </c>
      <c r="L1101" s="741">
        <v>1</v>
      </c>
      <c r="M1101" s="736">
        <v>100</v>
      </c>
      <c r="N1101" s="719">
        <f t="shared" si="51"/>
        <v>8.2803704376248408</v>
      </c>
      <c r="O1101" s="737">
        <f t="shared" si="52"/>
        <v>0.13800617396041401</v>
      </c>
      <c r="P1101" s="738">
        <v>0</v>
      </c>
      <c r="Q1101" s="737">
        <f t="shared" si="53"/>
        <v>0.13800617396041401</v>
      </c>
      <c r="R1101" s="714" t="s">
        <v>498</v>
      </c>
      <c r="S1101" s="721" t="s">
        <v>1599</v>
      </c>
      <c r="U1101" s="714">
        <v>48.9</v>
      </c>
      <c r="V1101" s="714">
        <v>10374</v>
      </c>
    </row>
    <row r="1102" spans="1:22">
      <c r="A1102" s="721" t="s">
        <v>557</v>
      </c>
      <c r="B1102" s="714">
        <v>2008</v>
      </c>
      <c r="D1102" s="722" t="s">
        <v>556</v>
      </c>
      <c r="E1102" s="715" t="s">
        <v>1597</v>
      </c>
      <c r="F1102" s="714" t="s">
        <v>705</v>
      </c>
      <c r="G1102" s="723" t="s">
        <v>1480</v>
      </c>
      <c r="H1102" s="714" t="s">
        <v>1598</v>
      </c>
      <c r="I1102" s="714" t="s">
        <v>402</v>
      </c>
      <c r="J1102" s="724">
        <v>100</v>
      </c>
      <c r="K1102" s="741">
        <v>35.209733067005629</v>
      </c>
      <c r="L1102" s="741">
        <v>1</v>
      </c>
      <c r="M1102" s="736">
        <v>100</v>
      </c>
      <c r="N1102" s="719">
        <f t="shared" si="51"/>
        <v>35.209733067005629</v>
      </c>
      <c r="O1102" s="737">
        <f t="shared" si="52"/>
        <v>0.35209733067005627</v>
      </c>
      <c r="P1102" s="738">
        <v>0</v>
      </c>
      <c r="Q1102" s="737">
        <f t="shared" si="53"/>
        <v>0.35209733067005627</v>
      </c>
      <c r="R1102" s="714" t="s">
        <v>498</v>
      </c>
      <c r="S1102" s="721" t="s">
        <v>1599</v>
      </c>
      <c r="U1102" s="714">
        <v>48.9</v>
      </c>
      <c r="V1102" s="714">
        <v>10374</v>
      </c>
    </row>
    <row r="1103" spans="1:22">
      <c r="A1103" s="721" t="s">
        <v>557</v>
      </c>
      <c r="B1103" s="714">
        <v>2008</v>
      </c>
      <c r="D1103" s="722" t="s">
        <v>557</v>
      </c>
      <c r="E1103" s="722" t="s">
        <v>1515</v>
      </c>
      <c r="F1103" s="714" t="s">
        <v>705</v>
      </c>
      <c r="G1103" s="723" t="s">
        <v>1480</v>
      </c>
      <c r="H1103" s="714" t="s">
        <v>1598</v>
      </c>
      <c r="I1103" s="714" t="s">
        <v>1484</v>
      </c>
      <c r="J1103" s="724">
        <v>60</v>
      </c>
      <c r="K1103" s="741">
        <v>7.6266569820228796</v>
      </c>
      <c r="L1103" s="741">
        <v>1</v>
      </c>
      <c r="M1103" s="736">
        <v>100</v>
      </c>
      <c r="N1103" s="719">
        <f t="shared" si="51"/>
        <v>7.6266569820228796</v>
      </c>
      <c r="O1103" s="737">
        <f t="shared" si="52"/>
        <v>0.12711094970038134</v>
      </c>
      <c r="P1103" s="738">
        <v>0</v>
      </c>
      <c r="Q1103" s="737">
        <f t="shared" si="53"/>
        <v>0.12711094970038134</v>
      </c>
      <c r="R1103" s="714" t="s">
        <v>498</v>
      </c>
      <c r="S1103" s="721" t="s">
        <v>1599</v>
      </c>
      <c r="U1103" s="714">
        <v>48.9</v>
      </c>
      <c r="V1103" s="714">
        <v>10374</v>
      </c>
    </row>
    <row r="1104" spans="1:22">
      <c r="A1104" s="721" t="s">
        <v>557</v>
      </c>
      <c r="B1104" s="714">
        <v>2008</v>
      </c>
      <c r="D1104" s="722" t="s">
        <v>556</v>
      </c>
      <c r="E1104" s="715" t="s">
        <v>1597</v>
      </c>
      <c r="F1104" s="714" t="s">
        <v>705</v>
      </c>
      <c r="G1104" s="723" t="s">
        <v>1480</v>
      </c>
      <c r="H1104" s="714" t="s">
        <v>1598</v>
      </c>
      <c r="I1104" s="714" t="s">
        <v>402</v>
      </c>
      <c r="J1104" s="724">
        <v>100</v>
      </c>
      <c r="K1104" s="741">
        <v>24.009442527692027</v>
      </c>
      <c r="L1104" s="741">
        <v>1</v>
      </c>
      <c r="M1104" s="736">
        <v>100</v>
      </c>
      <c r="N1104" s="719">
        <f t="shared" si="51"/>
        <v>24.009442527692027</v>
      </c>
      <c r="O1104" s="737">
        <f t="shared" si="52"/>
        <v>0.24009442527692026</v>
      </c>
      <c r="P1104" s="738">
        <v>0</v>
      </c>
      <c r="Q1104" s="737">
        <f t="shared" si="53"/>
        <v>0.24009442527692026</v>
      </c>
      <c r="R1104" s="714" t="s">
        <v>498</v>
      </c>
      <c r="S1104" s="721" t="s">
        <v>1599</v>
      </c>
      <c r="U1104" s="714">
        <v>48.9</v>
      </c>
      <c r="V1104" s="714">
        <v>10374</v>
      </c>
    </row>
    <row r="1105" spans="1:22">
      <c r="A1105" s="721" t="s">
        <v>557</v>
      </c>
      <c r="B1105" s="714">
        <v>2008</v>
      </c>
      <c r="D1105" s="722" t="s">
        <v>1600</v>
      </c>
      <c r="E1105" s="722" t="s">
        <v>1515</v>
      </c>
      <c r="F1105" s="714" t="s">
        <v>705</v>
      </c>
      <c r="G1105" s="723" t="s">
        <v>1480</v>
      </c>
      <c r="H1105" s="714" t="s">
        <v>1598</v>
      </c>
      <c r="I1105" s="714" t="s">
        <v>1484</v>
      </c>
      <c r="J1105" s="724">
        <v>60</v>
      </c>
      <c r="K1105" s="741">
        <v>6.9457054657708364</v>
      </c>
      <c r="L1105" s="741">
        <v>1</v>
      </c>
      <c r="M1105" s="736">
        <v>100</v>
      </c>
      <c r="N1105" s="719">
        <f t="shared" si="51"/>
        <v>6.9457054657708364</v>
      </c>
      <c r="O1105" s="737">
        <f t="shared" si="52"/>
        <v>0.11576175776284728</v>
      </c>
      <c r="P1105" s="738">
        <v>0</v>
      </c>
      <c r="Q1105" s="737">
        <f t="shared" si="53"/>
        <v>0.11576175776284728</v>
      </c>
      <c r="R1105" s="714" t="s">
        <v>498</v>
      </c>
      <c r="S1105" s="721" t="s">
        <v>1599</v>
      </c>
      <c r="U1105" s="714">
        <v>48.9</v>
      </c>
      <c r="V1105" s="714">
        <v>10374</v>
      </c>
    </row>
    <row r="1106" spans="1:22">
      <c r="A1106" s="721" t="s">
        <v>557</v>
      </c>
      <c r="B1106" s="714">
        <v>2008</v>
      </c>
      <c r="D1106" s="722" t="s">
        <v>556</v>
      </c>
      <c r="E1106" s="715" t="s">
        <v>1597</v>
      </c>
      <c r="F1106" s="714" t="s">
        <v>705</v>
      </c>
      <c r="G1106" s="723" t="s">
        <v>1480</v>
      </c>
      <c r="H1106" s="714" t="s">
        <v>1598</v>
      </c>
      <c r="I1106" s="714" t="s">
        <v>402</v>
      </c>
      <c r="J1106" s="724">
        <v>100</v>
      </c>
      <c r="K1106" s="741">
        <v>38.060650081714179</v>
      </c>
      <c r="L1106" s="741">
        <v>1</v>
      </c>
      <c r="M1106" s="736">
        <v>100</v>
      </c>
      <c r="N1106" s="719">
        <f t="shared" si="51"/>
        <v>38.060650081714179</v>
      </c>
      <c r="O1106" s="737">
        <f t="shared" si="52"/>
        <v>0.38060650081714181</v>
      </c>
      <c r="P1106" s="738">
        <v>0</v>
      </c>
      <c r="Q1106" s="737">
        <f t="shared" si="53"/>
        <v>0.38060650081714181</v>
      </c>
      <c r="R1106" s="714" t="s">
        <v>498</v>
      </c>
      <c r="S1106" s="721" t="s">
        <v>1599</v>
      </c>
      <c r="U1106" s="714">
        <v>48.9</v>
      </c>
      <c r="V1106" s="714">
        <v>10374</v>
      </c>
    </row>
    <row r="1107" spans="1:22">
      <c r="A1107" s="721" t="s">
        <v>557</v>
      </c>
      <c r="B1107" s="714">
        <v>2008</v>
      </c>
      <c r="D1107" s="722" t="s">
        <v>557</v>
      </c>
      <c r="E1107" s="722" t="s">
        <v>1515</v>
      </c>
      <c r="F1107" s="714" t="s">
        <v>705</v>
      </c>
      <c r="G1107" s="723" t="s">
        <v>1480</v>
      </c>
      <c r="H1107" s="714" t="s">
        <v>1598</v>
      </c>
      <c r="I1107" s="714" t="s">
        <v>1484</v>
      </c>
      <c r="J1107" s="724">
        <v>60</v>
      </c>
      <c r="K1107" s="741">
        <v>8.2422371527147256</v>
      </c>
      <c r="L1107" s="741">
        <v>1</v>
      </c>
      <c r="M1107" s="736">
        <v>100</v>
      </c>
      <c r="N1107" s="719">
        <f t="shared" si="51"/>
        <v>8.2422371527147256</v>
      </c>
      <c r="O1107" s="737">
        <f t="shared" si="52"/>
        <v>0.1373706192119121</v>
      </c>
      <c r="P1107" s="738">
        <v>0</v>
      </c>
      <c r="Q1107" s="737">
        <f t="shared" si="53"/>
        <v>0.1373706192119121</v>
      </c>
      <c r="R1107" s="714" t="s">
        <v>498</v>
      </c>
      <c r="S1107" s="721" t="s">
        <v>1599</v>
      </c>
      <c r="U1107" s="714">
        <v>48.9</v>
      </c>
      <c r="V1107" s="714">
        <v>10374</v>
      </c>
    </row>
    <row r="1108" spans="1:22">
      <c r="A1108" s="721" t="s">
        <v>557</v>
      </c>
      <c r="B1108" s="714">
        <v>2008</v>
      </c>
      <c r="D1108" s="722" t="s">
        <v>556</v>
      </c>
      <c r="E1108" s="715" t="s">
        <v>1597</v>
      </c>
      <c r="F1108" s="714" t="s">
        <v>705</v>
      </c>
      <c r="G1108" s="723" t="s">
        <v>1480</v>
      </c>
      <c r="H1108" s="714" t="s">
        <v>1598</v>
      </c>
      <c r="I1108" s="714" t="s">
        <v>402</v>
      </c>
      <c r="J1108" s="724">
        <v>100</v>
      </c>
      <c r="K1108" s="741">
        <v>27.628472852732884</v>
      </c>
      <c r="L1108" s="741">
        <v>1</v>
      </c>
      <c r="M1108" s="736">
        <v>100</v>
      </c>
      <c r="N1108" s="719">
        <f t="shared" si="51"/>
        <v>27.628472852732884</v>
      </c>
      <c r="O1108" s="737">
        <f t="shared" si="52"/>
        <v>0.27628472852732883</v>
      </c>
      <c r="P1108" s="738">
        <v>0</v>
      </c>
      <c r="Q1108" s="737">
        <f t="shared" si="53"/>
        <v>0.27628472852732883</v>
      </c>
      <c r="R1108" s="714" t="s">
        <v>498</v>
      </c>
      <c r="S1108" s="721" t="s">
        <v>1599</v>
      </c>
      <c r="U1108" s="714">
        <v>48.9</v>
      </c>
      <c r="V1108" s="714">
        <v>10374</v>
      </c>
    </row>
    <row r="1109" spans="1:22">
      <c r="A1109" s="721" t="s">
        <v>557</v>
      </c>
      <c r="B1109" s="714">
        <v>2008</v>
      </c>
      <c r="D1109" s="722" t="s">
        <v>557</v>
      </c>
      <c r="E1109" s="722" t="s">
        <v>1515</v>
      </c>
      <c r="F1109" s="714" t="s">
        <v>705</v>
      </c>
      <c r="G1109" s="723" t="s">
        <v>1480</v>
      </c>
      <c r="H1109" s="714" t="s">
        <v>1598</v>
      </c>
      <c r="I1109" s="714" t="s">
        <v>1484</v>
      </c>
      <c r="J1109" s="724">
        <v>60</v>
      </c>
      <c r="K1109" s="741">
        <v>6.8258579989104771</v>
      </c>
      <c r="L1109" s="741">
        <v>1</v>
      </c>
      <c r="M1109" s="736">
        <v>100</v>
      </c>
      <c r="N1109" s="719">
        <f t="shared" si="51"/>
        <v>6.8258579989104771</v>
      </c>
      <c r="O1109" s="737">
        <f t="shared" si="52"/>
        <v>0.11376429998184129</v>
      </c>
      <c r="P1109" s="738">
        <v>0</v>
      </c>
      <c r="Q1109" s="737">
        <f t="shared" si="53"/>
        <v>0.11376429998184129</v>
      </c>
      <c r="R1109" s="714" t="s">
        <v>498</v>
      </c>
      <c r="S1109" s="721" t="s">
        <v>1599</v>
      </c>
      <c r="U1109" s="714">
        <v>48.9</v>
      </c>
      <c r="V1109" s="714">
        <v>10374</v>
      </c>
    </row>
    <row r="1110" spans="1:22">
      <c r="A1110" s="721" t="s">
        <v>557</v>
      </c>
      <c r="B1110" s="714">
        <v>2008</v>
      </c>
      <c r="D1110" s="722" t="s">
        <v>556</v>
      </c>
      <c r="E1110" s="715" t="s">
        <v>1597</v>
      </c>
      <c r="F1110" s="714" t="s">
        <v>705</v>
      </c>
      <c r="G1110" s="723" t="s">
        <v>1480</v>
      </c>
      <c r="H1110" s="714" t="s">
        <v>1598</v>
      </c>
      <c r="I1110" s="714" t="s">
        <v>402</v>
      </c>
      <c r="J1110" s="724">
        <v>100</v>
      </c>
      <c r="K1110" s="741">
        <v>30.779008534592336</v>
      </c>
      <c r="L1110" s="741">
        <v>1</v>
      </c>
      <c r="M1110" s="736">
        <v>100</v>
      </c>
      <c r="N1110" s="719">
        <f t="shared" si="51"/>
        <v>30.779008534592336</v>
      </c>
      <c r="O1110" s="737">
        <f t="shared" si="52"/>
        <v>0.30779008534592334</v>
      </c>
      <c r="P1110" s="738">
        <v>0</v>
      </c>
      <c r="Q1110" s="737">
        <f t="shared" si="53"/>
        <v>0.30779008534592334</v>
      </c>
      <c r="R1110" s="714" t="s">
        <v>498</v>
      </c>
      <c r="S1110" s="721" t="s">
        <v>1599</v>
      </c>
      <c r="U1110" s="714">
        <v>48.9</v>
      </c>
      <c r="V1110" s="714">
        <v>10374</v>
      </c>
    </row>
    <row r="1111" spans="1:22">
      <c r="A1111" s="721" t="s">
        <v>557</v>
      </c>
      <c r="B1111" s="714">
        <v>2008</v>
      </c>
      <c r="D1111" s="722" t="s">
        <v>557</v>
      </c>
      <c r="E1111" s="722" t="s">
        <v>1499</v>
      </c>
      <c r="F1111" s="714" t="s">
        <v>705</v>
      </c>
      <c r="G1111" s="723" t="s">
        <v>1480</v>
      </c>
      <c r="H1111" s="714" t="s">
        <v>1598</v>
      </c>
      <c r="I1111" s="714" t="s">
        <v>1484</v>
      </c>
      <c r="J1111" s="724">
        <v>10</v>
      </c>
      <c r="K1111" s="741">
        <v>1.5888868712547666</v>
      </c>
      <c r="L1111" s="741">
        <v>1</v>
      </c>
      <c r="M1111" s="736">
        <v>100</v>
      </c>
      <c r="N1111" s="719">
        <f t="shared" si="51"/>
        <v>1.5888868712547666</v>
      </c>
      <c r="O1111" s="737">
        <f t="shared" si="52"/>
        <v>0.15888868712547666</v>
      </c>
      <c r="P1111" s="738">
        <v>0</v>
      </c>
      <c r="Q1111" s="737">
        <f t="shared" si="53"/>
        <v>0.15888868712547666</v>
      </c>
      <c r="R1111" s="714" t="s">
        <v>498</v>
      </c>
      <c r="S1111" s="721" t="s">
        <v>1599</v>
      </c>
      <c r="U1111" s="714">
        <v>48.9</v>
      </c>
      <c r="V1111" s="714">
        <v>10374</v>
      </c>
    </row>
    <row r="1112" spans="1:22">
      <c r="A1112" s="721" t="s">
        <v>557</v>
      </c>
      <c r="B1112" s="714">
        <v>2008</v>
      </c>
      <c r="D1112" s="722" t="s">
        <v>556</v>
      </c>
      <c r="E1112" s="715" t="s">
        <v>1597</v>
      </c>
      <c r="F1112" s="714" t="s">
        <v>705</v>
      </c>
      <c r="G1112" s="723" t="s">
        <v>1480</v>
      </c>
      <c r="H1112" s="714" t="s">
        <v>1598</v>
      </c>
      <c r="I1112" s="714" t="s">
        <v>402</v>
      </c>
      <c r="J1112" s="724">
        <v>100</v>
      </c>
      <c r="K1112" s="741">
        <v>24.686762302524059</v>
      </c>
      <c r="L1112" s="741">
        <v>1</v>
      </c>
      <c r="M1112" s="736">
        <v>100</v>
      </c>
      <c r="N1112" s="719">
        <f t="shared" si="51"/>
        <v>24.686762302524059</v>
      </c>
      <c r="O1112" s="737">
        <f t="shared" si="52"/>
        <v>0.2468676230252406</v>
      </c>
      <c r="P1112" s="738">
        <v>0</v>
      </c>
      <c r="Q1112" s="737">
        <f t="shared" si="53"/>
        <v>0.2468676230252406</v>
      </c>
      <c r="R1112" s="714" t="s">
        <v>498</v>
      </c>
      <c r="S1112" s="721" t="s">
        <v>1599</v>
      </c>
      <c r="U1112" s="714">
        <v>48.9</v>
      </c>
      <c r="V1112" s="714">
        <v>10374</v>
      </c>
    </row>
    <row r="1113" spans="1:22">
      <c r="A1113" s="721" t="s">
        <v>557</v>
      </c>
      <c r="B1113" s="714">
        <v>2008</v>
      </c>
      <c r="D1113" s="722" t="s">
        <v>1601</v>
      </c>
      <c r="E1113" s="722" t="s">
        <v>1515</v>
      </c>
      <c r="F1113" s="714" t="s">
        <v>705</v>
      </c>
      <c r="G1113" s="723" t="s">
        <v>1480</v>
      </c>
      <c r="H1113" s="714" t="s">
        <v>1598</v>
      </c>
      <c r="I1113" s="714" t="s">
        <v>1484</v>
      </c>
      <c r="J1113" s="724">
        <v>60</v>
      </c>
      <c r="K1113" s="741">
        <v>6.709642273470128</v>
      </c>
      <c r="L1113" s="741">
        <v>1</v>
      </c>
      <c r="M1113" s="736">
        <v>100</v>
      </c>
      <c r="N1113" s="719">
        <f t="shared" si="51"/>
        <v>6.709642273470128</v>
      </c>
      <c r="O1113" s="737">
        <f t="shared" si="52"/>
        <v>0.11182737122450213</v>
      </c>
      <c r="P1113" s="738">
        <v>0</v>
      </c>
      <c r="Q1113" s="737">
        <f t="shared" si="53"/>
        <v>0.11182737122450213</v>
      </c>
      <c r="R1113" s="714" t="s">
        <v>498</v>
      </c>
      <c r="S1113" s="721" t="s">
        <v>1599</v>
      </c>
      <c r="U1113" s="714">
        <v>48.9</v>
      </c>
      <c r="V1113" s="714">
        <v>10374</v>
      </c>
    </row>
    <row r="1114" spans="1:22">
      <c r="A1114" s="721" t="s">
        <v>557</v>
      </c>
      <c r="B1114" s="714">
        <v>2008</v>
      </c>
      <c r="D1114" s="722" t="s">
        <v>556</v>
      </c>
      <c r="E1114" s="715" t="s">
        <v>1597</v>
      </c>
      <c r="F1114" s="714" t="s">
        <v>705</v>
      </c>
      <c r="G1114" s="723" t="s">
        <v>1480</v>
      </c>
      <c r="H1114" s="714" t="s">
        <v>1598</v>
      </c>
      <c r="I1114" s="714" t="s">
        <v>402</v>
      </c>
      <c r="J1114" s="724">
        <v>30</v>
      </c>
      <c r="K1114" s="741">
        <v>9.3589976393680754</v>
      </c>
      <c r="L1114" s="741">
        <v>1</v>
      </c>
      <c r="M1114" s="736">
        <v>100</v>
      </c>
      <c r="N1114" s="719">
        <f t="shared" si="51"/>
        <v>9.3589976393680754</v>
      </c>
      <c r="O1114" s="737">
        <f t="shared" si="52"/>
        <v>0.31196658797893584</v>
      </c>
      <c r="P1114" s="738">
        <v>0</v>
      </c>
      <c r="Q1114" s="737">
        <f t="shared" si="53"/>
        <v>0.31196658797893584</v>
      </c>
      <c r="R1114" s="714" t="s">
        <v>498</v>
      </c>
      <c r="S1114" s="721" t="s">
        <v>1599</v>
      </c>
      <c r="U1114" s="714">
        <v>48.9</v>
      </c>
      <c r="V1114" s="714">
        <v>10374</v>
      </c>
    </row>
    <row r="1115" spans="1:22">
      <c r="A1115" s="721" t="s">
        <v>557</v>
      </c>
      <c r="B1115" s="714">
        <v>2008</v>
      </c>
      <c r="D1115" s="722" t="s">
        <v>1601</v>
      </c>
      <c r="E1115" s="722" t="s">
        <v>1515</v>
      </c>
      <c r="F1115" s="714" t="s">
        <v>705</v>
      </c>
      <c r="G1115" s="723" t="s">
        <v>1480</v>
      </c>
      <c r="H1115" s="714" t="s">
        <v>1598</v>
      </c>
      <c r="I1115" s="714" t="s">
        <v>1484</v>
      </c>
      <c r="J1115" s="724">
        <v>60</v>
      </c>
      <c r="K1115" s="741">
        <v>6.8258579989104771</v>
      </c>
      <c r="L1115" s="741">
        <v>1</v>
      </c>
      <c r="M1115" s="736">
        <v>100</v>
      </c>
      <c r="N1115" s="719">
        <f t="shared" si="51"/>
        <v>6.8258579989104771</v>
      </c>
      <c r="O1115" s="737">
        <f t="shared" si="52"/>
        <v>0.11376429998184129</v>
      </c>
      <c r="P1115" s="738">
        <v>0</v>
      </c>
      <c r="Q1115" s="737">
        <f t="shared" si="53"/>
        <v>0.11376429998184129</v>
      </c>
      <c r="R1115" s="714" t="s">
        <v>498</v>
      </c>
      <c r="S1115" s="721" t="s">
        <v>1599</v>
      </c>
      <c r="U1115" s="714">
        <v>48.9</v>
      </c>
      <c r="V1115" s="714">
        <v>10374</v>
      </c>
    </row>
    <row r="1116" spans="1:22">
      <c r="A1116" s="721" t="s">
        <v>557</v>
      </c>
      <c r="B1116" s="714">
        <v>2008</v>
      </c>
      <c r="D1116" s="722" t="s">
        <v>556</v>
      </c>
      <c r="E1116" s="715" t="s">
        <v>1597</v>
      </c>
      <c r="F1116" s="714" t="s">
        <v>705</v>
      </c>
      <c r="G1116" s="723" t="s">
        <v>1480</v>
      </c>
      <c r="H1116" s="714" t="s">
        <v>1598</v>
      </c>
      <c r="I1116" s="714" t="s">
        <v>402</v>
      </c>
      <c r="J1116" s="724">
        <v>30</v>
      </c>
      <c r="K1116" s="741">
        <v>10.441256582531324</v>
      </c>
      <c r="L1116" s="741">
        <v>1</v>
      </c>
      <c r="M1116" s="736">
        <v>100</v>
      </c>
      <c r="N1116" s="719">
        <f t="shared" si="51"/>
        <v>10.441256582531324</v>
      </c>
      <c r="O1116" s="737">
        <f t="shared" si="52"/>
        <v>0.34804188608437747</v>
      </c>
      <c r="P1116" s="738">
        <v>0</v>
      </c>
      <c r="Q1116" s="737">
        <f t="shared" si="53"/>
        <v>0.34804188608437747</v>
      </c>
      <c r="R1116" s="714" t="s">
        <v>498</v>
      </c>
      <c r="S1116" s="721" t="s">
        <v>1599</v>
      </c>
      <c r="U1116" s="714">
        <v>48.9</v>
      </c>
      <c r="V1116" s="714">
        <v>10374</v>
      </c>
    </row>
    <row r="1117" spans="1:22">
      <c r="A1117" s="721" t="s">
        <v>557</v>
      </c>
      <c r="B1117" s="714">
        <v>2008</v>
      </c>
      <c r="D1117" s="722" t="s">
        <v>1601</v>
      </c>
      <c r="E1117" s="722" t="s">
        <v>1499</v>
      </c>
      <c r="F1117" s="714" t="s">
        <v>705</v>
      </c>
      <c r="G1117" s="723" t="s">
        <v>1480</v>
      </c>
      <c r="H1117" s="714" t="s">
        <v>1598</v>
      </c>
      <c r="I1117" s="714" t="s">
        <v>1484</v>
      </c>
      <c r="J1117" s="724">
        <v>30</v>
      </c>
      <c r="K1117" s="741">
        <v>5.3749773016161244</v>
      </c>
      <c r="L1117" s="741">
        <v>1</v>
      </c>
      <c r="M1117" s="736">
        <v>100</v>
      </c>
      <c r="N1117" s="719">
        <f t="shared" si="51"/>
        <v>5.3749773016161244</v>
      </c>
      <c r="O1117" s="737">
        <f t="shared" si="52"/>
        <v>0.17916591005387081</v>
      </c>
      <c r="P1117" s="738">
        <v>0</v>
      </c>
      <c r="Q1117" s="737">
        <f t="shared" si="53"/>
        <v>0.17916591005387081</v>
      </c>
      <c r="R1117" s="714" t="s">
        <v>498</v>
      </c>
      <c r="S1117" s="721" t="s">
        <v>1599</v>
      </c>
      <c r="U1117" s="714">
        <v>48.9</v>
      </c>
      <c r="V1117" s="714">
        <v>10374</v>
      </c>
    </row>
    <row r="1118" spans="1:22">
      <c r="A1118" s="721" t="s">
        <v>557</v>
      </c>
      <c r="B1118" s="714">
        <v>2008</v>
      </c>
      <c r="D1118" s="722" t="s">
        <v>1601</v>
      </c>
      <c r="E1118" s="722" t="s">
        <v>1499</v>
      </c>
      <c r="F1118" s="714" t="s">
        <v>705</v>
      </c>
      <c r="G1118" s="723" t="s">
        <v>1480</v>
      </c>
      <c r="H1118" s="714" t="s">
        <v>1598</v>
      </c>
      <c r="I1118" s="714" t="s">
        <v>1484</v>
      </c>
      <c r="J1118" s="724">
        <v>30</v>
      </c>
      <c r="K1118" s="741">
        <v>4.6304703105138909</v>
      </c>
      <c r="L1118" s="741">
        <v>1</v>
      </c>
      <c r="M1118" s="736">
        <v>100</v>
      </c>
      <c r="N1118" s="719">
        <f t="shared" si="51"/>
        <v>4.6304703105138909</v>
      </c>
      <c r="O1118" s="737">
        <f t="shared" si="52"/>
        <v>0.15434901035046303</v>
      </c>
      <c r="P1118" s="738">
        <v>0</v>
      </c>
      <c r="Q1118" s="737">
        <f t="shared" si="53"/>
        <v>0.15434901035046303</v>
      </c>
      <c r="R1118" s="714" t="s">
        <v>498</v>
      </c>
      <c r="S1118" s="721" t="s">
        <v>1599</v>
      </c>
      <c r="U1118" s="714">
        <v>48.9</v>
      </c>
      <c r="V1118" s="714">
        <v>10374</v>
      </c>
    </row>
    <row r="1119" spans="1:22">
      <c r="A1119" s="721" t="s">
        <v>557</v>
      </c>
      <c r="B1119" s="714">
        <v>2008</v>
      </c>
      <c r="D1119" s="722" t="s">
        <v>556</v>
      </c>
      <c r="E1119" s="715" t="s">
        <v>1597</v>
      </c>
      <c r="F1119" s="714" t="s">
        <v>705</v>
      </c>
      <c r="G1119" s="723" t="s">
        <v>1480</v>
      </c>
      <c r="H1119" s="714" t="s">
        <v>1598</v>
      </c>
      <c r="I1119" s="714" t="s">
        <v>402</v>
      </c>
      <c r="J1119" s="724">
        <v>100</v>
      </c>
      <c r="K1119" s="741">
        <v>32.050118031596149</v>
      </c>
      <c r="L1119" s="741">
        <v>1</v>
      </c>
      <c r="M1119" s="736">
        <v>100</v>
      </c>
      <c r="N1119" s="719">
        <f t="shared" si="51"/>
        <v>32.050118031596149</v>
      </c>
      <c r="O1119" s="737">
        <f t="shared" si="52"/>
        <v>0.32050118031596148</v>
      </c>
      <c r="P1119" s="738">
        <v>0</v>
      </c>
      <c r="Q1119" s="737">
        <f t="shared" si="53"/>
        <v>0.32050118031596148</v>
      </c>
      <c r="R1119" s="714" t="s">
        <v>498</v>
      </c>
      <c r="S1119" s="721" t="s">
        <v>1599</v>
      </c>
      <c r="U1119" s="714">
        <v>48.9</v>
      </c>
      <c r="V1119" s="714">
        <v>10374</v>
      </c>
    </row>
    <row r="1120" spans="1:22">
      <c r="A1120" s="721" t="s">
        <v>557</v>
      </c>
      <c r="B1120" s="714">
        <v>2008</v>
      </c>
      <c r="D1120" s="722" t="s">
        <v>1601</v>
      </c>
      <c r="E1120" s="722" t="s">
        <v>1515</v>
      </c>
      <c r="F1120" s="714" t="s">
        <v>705</v>
      </c>
      <c r="G1120" s="723" t="s">
        <v>1480</v>
      </c>
      <c r="H1120" s="714" t="s">
        <v>1598</v>
      </c>
      <c r="I1120" s="714" t="s">
        <v>1484</v>
      </c>
      <c r="J1120" s="724">
        <v>60</v>
      </c>
      <c r="K1120" s="741">
        <v>7.3542763755220619</v>
      </c>
      <c r="L1120" s="741">
        <v>1</v>
      </c>
      <c r="M1120" s="736">
        <v>100</v>
      </c>
      <c r="N1120" s="719">
        <f t="shared" si="51"/>
        <v>7.3542763755220619</v>
      </c>
      <c r="O1120" s="737">
        <f t="shared" si="52"/>
        <v>0.12257127292536768</v>
      </c>
      <c r="P1120" s="738">
        <v>0</v>
      </c>
      <c r="Q1120" s="737">
        <f t="shared" si="53"/>
        <v>0.12257127292536768</v>
      </c>
      <c r="R1120" s="714" t="s">
        <v>498</v>
      </c>
      <c r="S1120" s="721" t="s">
        <v>1599</v>
      </c>
      <c r="U1120" s="714">
        <v>48.9</v>
      </c>
      <c r="V1120" s="714">
        <v>10374</v>
      </c>
    </row>
    <row r="1121" spans="1:22">
      <c r="A1121" s="721" t="s">
        <v>557</v>
      </c>
      <c r="B1121" s="714">
        <v>2008</v>
      </c>
      <c r="D1121" s="722" t="s">
        <v>557</v>
      </c>
      <c r="E1121" s="722" t="s">
        <v>1515</v>
      </c>
      <c r="F1121" s="714" t="s">
        <v>705</v>
      </c>
      <c r="G1121" s="723" t="s">
        <v>1480</v>
      </c>
      <c r="H1121" s="714" t="s">
        <v>1598</v>
      </c>
      <c r="I1121" s="714" t="s">
        <v>1484</v>
      </c>
      <c r="J1121" s="724">
        <v>30</v>
      </c>
      <c r="K1121" s="741">
        <v>3.8133284910114398</v>
      </c>
      <c r="L1121" s="741">
        <v>1</v>
      </c>
      <c r="M1121" s="736">
        <v>100</v>
      </c>
      <c r="N1121" s="719">
        <f t="shared" si="51"/>
        <v>3.8133284910114398</v>
      </c>
      <c r="O1121" s="737">
        <f t="shared" si="52"/>
        <v>0.12711094970038134</v>
      </c>
      <c r="P1121" s="738">
        <v>0</v>
      </c>
      <c r="Q1121" s="737">
        <f t="shared" si="53"/>
        <v>0.12711094970038134</v>
      </c>
      <c r="R1121" s="714" t="s">
        <v>498</v>
      </c>
      <c r="S1121" s="721" t="s">
        <v>1599</v>
      </c>
      <c r="U1121" s="714">
        <v>48.9</v>
      </c>
      <c r="V1121" s="714">
        <v>10374</v>
      </c>
    </row>
    <row r="1122" spans="1:22">
      <c r="A1122" s="721" t="s">
        <v>557</v>
      </c>
      <c r="B1122" s="714">
        <v>2008</v>
      </c>
      <c r="D1122" s="722" t="s">
        <v>556</v>
      </c>
      <c r="E1122" s="715" t="s">
        <v>1597</v>
      </c>
      <c r="F1122" s="714" t="s">
        <v>705</v>
      </c>
      <c r="G1122" s="723" t="s">
        <v>1480</v>
      </c>
      <c r="H1122" s="714" t="s">
        <v>1598</v>
      </c>
      <c r="I1122" s="714" t="s">
        <v>402</v>
      </c>
      <c r="J1122" s="724">
        <v>100</v>
      </c>
      <c r="K1122" s="741">
        <v>29.117486834937349</v>
      </c>
      <c r="L1122" s="741">
        <v>1</v>
      </c>
      <c r="M1122" s="736">
        <v>100</v>
      </c>
      <c r="N1122" s="719">
        <f t="shared" si="51"/>
        <v>29.117486834937349</v>
      </c>
      <c r="O1122" s="737">
        <f t="shared" si="52"/>
        <v>0.29117486834937351</v>
      </c>
      <c r="P1122" s="738">
        <v>0</v>
      </c>
      <c r="Q1122" s="737">
        <f t="shared" si="53"/>
        <v>0.29117486834937351</v>
      </c>
      <c r="R1122" s="714" t="s">
        <v>498</v>
      </c>
      <c r="S1122" s="721" t="s">
        <v>1599</v>
      </c>
      <c r="U1122" s="714">
        <v>48.9</v>
      </c>
      <c r="V1122" s="714">
        <v>10374</v>
      </c>
    </row>
    <row r="1123" spans="1:22">
      <c r="A1123" s="721" t="s">
        <v>557</v>
      </c>
      <c r="B1123" s="714">
        <v>2008</v>
      </c>
      <c r="D1123" s="722" t="s">
        <v>557</v>
      </c>
      <c r="E1123" s="722" t="s">
        <v>1515</v>
      </c>
      <c r="F1123" s="714" t="s">
        <v>705</v>
      </c>
      <c r="G1123" s="723" t="s">
        <v>1480</v>
      </c>
      <c r="H1123" s="714" t="s">
        <v>1598</v>
      </c>
      <c r="I1123" s="714" t="s">
        <v>1484</v>
      </c>
      <c r="J1123" s="724">
        <v>60</v>
      </c>
      <c r="K1123" s="741">
        <v>7.2998002542218989</v>
      </c>
      <c r="L1123" s="741">
        <v>1</v>
      </c>
      <c r="M1123" s="736">
        <v>100</v>
      </c>
      <c r="N1123" s="719">
        <f t="shared" si="51"/>
        <v>7.2998002542218989</v>
      </c>
      <c r="O1123" s="737">
        <f t="shared" si="52"/>
        <v>0.12166333757036497</v>
      </c>
      <c r="P1123" s="738">
        <v>0</v>
      </c>
      <c r="Q1123" s="737">
        <f t="shared" si="53"/>
        <v>0.12166333757036497</v>
      </c>
      <c r="R1123" s="714" t="s">
        <v>498</v>
      </c>
      <c r="S1123" s="721" t="s">
        <v>1599</v>
      </c>
      <c r="U1123" s="714">
        <v>48.9</v>
      </c>
      <c r="V1123" s="714">
        <v>10374</v>
      </c>
    </row>
    <row r="1124" spans="1:22">
      <c r="A1124" s="721" t="s">
        <v>557</v>
      </c>
      <c r="B1124" s="714">
        <v>2008</v>
      </c>
      <c r="D1124" s="722" t="s">
        <v>557</v>
      </c>
      <c r="E1124" s="722" t="s">
        <v>1515</v>
      </c>
      <c r="F1124" s="714" t="s">
        <v>705</v>
      </c>
      <c r="G1124" s="723" t="s">
        <v>1480</v>
      </c>
      <c r="H1124" s="714" t="s">
        <v>1598</v>
      </c>
      <c r="I1124" s="714" t="s">
        <v>1484</v>
      </c>
      <c r="J1124" s="724">
        <v>60</v>
      </c>
      <c r="K1124" s="741">
        <v>7.6266569820228796</v>
      </c>
      <c r="L1124" s="741">
        <v>1</v>
      </c>
      <c r="M1124" s="736">
        <v>100</v>
      </c>
      <c r="N1124" s="719">
        <f t="shared" si="51"/>
        <v>7.6266569820228796</v>
      </c>
      <c r="O1124" s="737">
        <f t="shared" si="52"/>
        <v>0.12711094970038134</v>
      </c>
      <c r="P1124" s="738">
        <v>0</v>
      </c>
      <c r="Q1124" s="737">
        <f t="shared" si="53"/>
        <v>0.12711094970038134</v>
      </c>
      <c r="R1124" s="714" t="s">
        <v>498</v>
      </c>
      <c r="S1124" s="721" t="s">
        <v>1599</v>
      </c>
      <c r="U1124" s="714">
        <v>48.9</v>
      </c>
      <c r="V1124" s="714">
        <v>10374</v>
      </c>
    </row>
    <row r="1125" spans="1:22">
      <c r="A1125" s="721" t="s">
        <v>557</v>
      </c>
      <c r="B1125" s="714">
        <v>2008</v>
      </c>
      <c r="D1125" s="722" t="s">
        <v>556</v>
      </c>
      <c r="E1125" s="715" t="s">
        <v>1597</v>
      </c>
      <c r="F1125" s="714" t="s">
        <v>705</v>
      </c>
      <c r="G1125" s="723" t="s">
        <v>1480</v>
      </c>
      <c r="H1125" s="714" t="s">
        <v>1598</v>
      </c>
      <c r="I1125" s="714" t="s">
        <v>402</v>
      </c>
      <c r="J1125" s="724">
        <v>100</v>
      </c>
      <c r="K1125" s="741">
        <v>26.929362629380787</v>
      </c>
      <c r="L1125" s="741">
        <v>1</v>
      </c>
      <c r="M1125" s="736">
        <v>100</v>
      </c>
      <c r="N1125" s="719">
        <f t="shared" si="51"/>
        <v>26.929362629380787</v>
      </c>
      <c r="O1125" s="737">
        <f t="shared" si="52"/>
        <v>0.26929362629380788</v>
      </c>
      <c r="P1125" s="738">
        <v>0</v>
      </c>
      <c r="Q1125" s="737">
        <f t="shared" si="53"/>
        <v>0.26929362629380788</v>
      </c>
      <c r="R1125" s="714" t="s">
        <v>498</v>
      </c>
      <c r="S1125" s="721" t="s">
        <v>1599</v>
      </c>
      <c r="U1125" s="714">
        <v>48.9</v>
      </c>
      <c r="V1125" s="714">
        <v>10374</v>
      </c>
    </row>
    <row r="1126" spans="1:22">
      <c r="A1126" s="721" t="s">
        <v>557</v>
      </c>
      <c r="B1126" s="714">
        <v>2008</v>
      </c>
      <c r="D1126" s="722" t="s">
        <v>557</v>
      </c>
      <c r="E1126" s="722" t="s">
        <v>1515</v>
      </c>
      <c r="F1126" s="714" t="s">
        <v>705</v>
      </c>
      <c r="G1126" s="723" t="s">
        <v>1480</v>
      </c>
      <c r="H1126" s="714" t="s">
        <v>1598</v>
      </c>
      <c r="I1126" s="714" t="s">
        <v>1484</v>
      </c>
      <c r="J1126" s="724">
        <v>60</v>
      </c>
      <c r="K1126" s="741">
        <v>7.3361176684220082</v>
      </c>
      <c r="L1126" s="741">
        <v>1</v>
      </c>
      <c r="M1126" s="736">
        <v>100</v>
      </c>
      <c r="N1126" s="719">
        <f t="shared" si="51"/>
        <v>7.3361176684220082</v>
      </c>
      <c r="O1126" s="737">
        <f t="shared" si="52"/>
        <v>0.12226862780703347</v>
      </c>
      <c r="P1126" s="738">
        <v>0</v>
      </c>
      <c r="Q1126" s="737">
        <f t="shared" si="53"/>
        <v>0.12226862780703347</v>
      </c>
      <c r="R1126" s="714" t="s">
        <v>498</v>
      </c>
      <c r="S1126" s="721" t="s">
        <v>1599</v>
      </c>
      <c r="U1126" s="714">
        <v>48.9</v>
      </c>
      <c r="V1126" s="714">
        <v>10374</v>
      </c>
    </row>
    <row r="1127" spans="1:22">
      <c r="A1127" s="721" t="s">
        <v>557</v>
      </c>
      <c r="B1127" s="714">
        <v>2008</v>
      </c>
      <c r="D1127" s="722" t="s">
        <v>556</v>
      </c>
      <c r="E1127" s="715" t="s">
        <v>1597</v>
      </c>
      <c r="F1127" s="714" t="s">
        <v>705</v>
      </c>
      <c r="G1127" s="723" t="s">
        <v>1480</v>
      </c>
      <c r="H1127" s="714" t="s">
        <v>1598</v>
      </c>
      <c r="I1127" s="714" t="s">
        <v>402</v>
      </c>
      <c r="J1127" s="724">
        <v>100</v>
      </c>
      <c r="K1127" s="741">
        <v>27.628472852732884</v>
      </c>
      <c r="L1127" s="741">
        <v>1</v>
      </c>
      <c r="M1127" s="736">
        <v>100</v>
      </c>
      <c r="N1127" s="719">
        <f t="shared" si="51"/>
        <v>27.628472852732884</v>
      </c>
      <c r="O1127" s="737">
        <f t="shared" si="52"/>
        <v>0.27628472852732883</v>
      </c>
      <c r="P1127" s="738">
        <v>0</v>
      </c>
      <c r="Q1127" s="737">
        <f t="shared" si="53"/>
        <v>0.27628472852732883</v>
      </c>
      <c r="R1127" s="714" t="s">
        <v>498</v>
      </c>
      <c r="S1127" s="721" t="s">
        <v>1599</v>
      </c>
      <c r="U1127" s="714">
        <v>48.9</v>
      </c>
      <c r="V1127" s="714">
        <v>10374</v>
      </c>
    </row>
    <row r="1128" spans="1:22">
      <c r="A1128" s="721" t="s">
        <v>557</v>
      </c>
      <c r="B1128" s="714">
        <v>2008</v>
      </c>
      <c r="D1128" s="722" t="s">
        <v>557</v>
      </c>
      <c r="E1128" s="722" t="s">
        <v>1515</v>
      </c>
      <c r="F1128" s="714" t="s">
        <v>705</v>
      </c>
      <c r="G1128" s="723" t="s">
        <v>1480</v>
      </c>
      <c r="H1128" s="714" t="s">
        <v>1598</v>
      </c>
      <c r="I1128" s="714" t="s">
        <v>1484</v>
      </c>
      <c r="J1128" s="724">
        <v>60</v>
      </c>
      <c r="K1128" s="741">
        <v>6.8258579989104771</v>
      </c>
      <c r="L1128" s="741">
        <v>1</v>
      </c>
      <c r="M1128" s="736">
        <v>100</v>
      </c>
      <c r="N1128" s="719">
        <f t="shared" si="51"/>
        <v>6.8258579989104771</v>
      </c>
      <c r="O1128" s="737">
        <f t="shared" si="52"/>
        <v>0.11376429998184129</v>
      </c>
      <c r="P1128" s="738">
        <v>0</v>
      </c>
      <c r="Q1128" s="737">
        <f t="shared" si="53"/>
        <v>0.11376429998184129</v>
      </c>
      <c r="R1128" s="714" t="s">
        <v>498</v>
      </c>
      <c r="S1128" s="721" t="s">
        <v>1599</v>
      </c>
      <c r="U1128" s="714">
        <v>48.9</v>
      </c>
      <c r="V1128" s="714">
        <v>10374</v>
      </c>
    </row>
    <row r="1129" spans="1:22">
      <c r="A1129" s="721" t="s">
        <v>557</v>
      </c>
      <c r="B1129" s="714">
        <v>2008</v>
      </c>
      <c r="D1129" s="722" t="s">
        <v>557</v>
      </c>
      <c r="E1129" s="722" t="s">
        <v>1515</v>
      </c>
      <c r="F1129" s="714" t="s">
        <v>705</v>
      </c>
      <c r="G1129" s="723" t="s">
        <v>1480</v>
      </c>
      <c r="H1129" s="714" t="s">
        <v>1598</v>
      </c>
      <c r="I1129" s="714" t="s">
        <v>1484</v>
      </c>
      <c r="J1129" s="724">
        <v>60</v>
      </c>
      <c r="K1129" s="741">
        <v>7.9117486834937347</v>
      </c>
      <c r="L1129" s="741">
        <v>1</v>
      </c>
      <c r="M1129" s="736">
        <v>100</v>
      </c>
      <c r="N1129" s="719">
        <f t="shared" si="51"/>
        <v>7.9117486834937347</v>
      </c>
      <c r="O1129" s="737">
        <f t="shared" si="52"/>
        <v>0.1318624780582289</v>
      </c>
      <c r="P1129" s="738">
        <v>0</v>
      </c>
      <c r="Q1129" s="737">
        <f t="shared" si="53"/>
        <v>0.1318624780582289</v>
      </c>
      <c r="R1129" s="714" t="s">
        <v>498</v>
      </c>
      <c r="S1129" s="721" t="s">
        <v>1599</v>
      </c>
      <c r="U1129" s="714">
        <v>48.9</v>
      </c>
      <c r="V1129" s="714">
        <v>10374</v>
      </c>
    </row>
    <row r="1130" spans="1:22">
      <c r="A1130" s="721" t="s">
        <v>557</v>
      </c>
      <c r="B1130" s="714">
        <v>2008</v>
      </c>
      <c r="D1130" s="722" t="s">
        <v>556</v>
      </c>
      <c r="E1130" s="715" t="s">
        <v>1597</v>
      </c>
      <c r="F1130" s="714" t="s">
        <v>705</v>
      </c>
      <c r="G1130" s="723" t="s">
        <v>1480</v>
      </c>
      <c r="H1130" s="714" t="s">
        <v>1598</v>
      </c>
      <c r="I1130" s="714" t="s">
        <v>402</v>
      </c>
      <c r="J1130" s="724">
        <v>100</v>
      </c>
      <c r="K1130" s="741">
        <v>33.907753767931723</v>
      </c>
      <c r="L1130" s="741">
        <v>1</v>
      </c>
      <c r="M1130" s="736">
        <v>100</v>
      </c>
      <c r="N1130" s="719">
        <f t="shared" si="51"/>
        <v>33.907753767931723</v>
      </c>
      <c r="O1130" s="737">
        <f t="shared" si="52"/>
        <v>0.33907753767931725</v>
      </c>
      <c r="P1130" s="738">
        <v>0</v>
      </c>
      <c r="Q1130" s="737">
        <f t="shared" si="53"/>
        <v>0.33907753767931725</v>
      </c>
      <c r="R1130" s="714" t="s">
        <v>498</v>
      </c>
      <c r="S1130" s="721" t="s">
        <v>1599</v>
      </c>
      <c r="U1130" s="714">
        <v>48.9</v>
      </c>
      <c r="V1130" s="714">
        <v>10374</v>
      </c>
    </row>
    <row r="1131" spans="1:22">
      <c r="A1131" s="721" t="s">
        <v>557</v>
      </c>
      <c r="B1131" s="714">
        <v>2008</v>
      </c>
      <c r="D1131" s="722" t="s">
        <v>557</v>
      </c>
      <c r="E1131" s="722" t="s">
        <v>1499</v>
      </c>
      <c r="F1131" s="714" t="s">
        <v>705</v>
      </c>
      <c r="G1131" s="723" t="s">
        <v>1480</v>
      </c>
      <c r="H1131" s="714" t="s">
        <v>1598</v>
      </c>
      <c r="I1131" s="714" t="s">
        <v>1484</v>
      </c>
      <c r="J1131" s="724">
        <v>30</v>
      </c>
      <c r="K1131" s="741">
        <v>6.3028872344289084</v>
      </c>
      <c r="L1131" s="741">
        <v>1</v>
      </c>
      <c r="M1131" s="736">
        <v>100</v>
      </c>
      <c r="N1131" s="719">
        <f t="shared" si="51"/>
        <v>6.3028872344289084</v>
      </c>
      <c r="O1131" s="737">
        <f t="shared" si="52"/>
        <v>0.21009624114763029</v>
      </c>
      <c r="P1131" s="738">
        <v>0</v>
      </c>
      <c r="Q1131" s="737">
        <f t="shared" si="53"/>
        <v>0.21009624114763029</v>
      </c>
      <c r="R1131" s="714" t="s">
        <v>498</v>
      </c>
      <c r="S1131" s="721" t="s">
        <v>1599</v>
      </c>
      <c r="U1131" s="714">
        <v>48.9</v>
      </c>
      <c r="V1131" s="714">
        <v>10374</v>
      </c>
    </row>
    <row r="1132" spans="1:22">
      <c r="A1132" s="721" t="s">
        <v>557</v>
      </c>
      <c r="B1132" s="714">
        <v>2008</v>
      </c>
      <c r="D1132" s="722" t="s">
        <v>556</v>
      </c>
      <c r="E1132" s="715" t="s">
        <v>1597</v>
      </c>
      <c r="F1132" s="714" t="s">
        <v>705</v>
      </c>
      <c r="G1132" s="723" t="s">
        <v>1480</v>
      </c>
      <c r="H1132" s="714" t="s">
        <v>1598</v>
      </c>
      <c r="I1132" s="714" t="s">
        <v>402</v>
      </c>
      <c r="J1132" s="724">
        <v>100</v>
      </c>
      <c r="K1132" s="741">
        <v>27.919012166333754</v>
      </c>
      <c r="L1132" s="741">
        <v>1</v>
      </c>
      <c r="M1132" s="736">
        <v>100</v>
      </c>
      <c r="N1132" s="719">
        <f t="shared" si="51"/>
        <v>27.919012166333754</v>
      </c>
      <c r="O1132" s="737">
        <f t="shared" si="52"/>
        <v>0.27919012166333756</v>
      </c>
      <c r="P1132" s="738">
        <v>0</v>
      </c>
      <c r="Q1132" s="737">
        <f t="shared" si="53"/>
        <v>0.27919012166333756</v>
      </c>
      <c r="R1132" s="714" t="s">
        <v>498</v>
      </c>
      <c r="S1132" s="721" t="s">
        <v>1599</v>
      </c>
      <c r="U1132" s="714">
        <v>48.9</v>
      </c>
      <c r="V1132" s="714">
        <v>10374</v>
      </c>
    </row>
    <row r="1133" spans="1:22">
      <c r="A1133" s="721" t="s">
        <v>557</v>
      </c>
      <c r="B1133" s="714">
        <v>2008</v>
      </c>
      <c r="D1133" s="722" t="s">
        <v>557</v>
      </c>
      <c r="E1133" s="722" t="s">
        <v>1515</v>
      </c>
      <c r="F1133" s="714" t="s">
        <v>705</v>
      </c>
      <c r="G1133" s="723" t="s">
        <v>1480</v>
      </c>
      <c r="H1133" s="714" t="s">
        <v>1598</v>
      </c>
      <c r="I1133" s="714" t="s">
        <v>1484</v>
      </c>
      <c r="J1133" s="724">
        <v>60</v>
      </c>
      <c r="K1133" s="741">
        <v>6.3555474850190663</v>
      </c>
      <c r="L1133" s="741">
        <v>1</v>
      </c>
      <c r="M1133" s="736">
        <v>100</v>
      </c>
      <c r="N1133" s="719">
        <f t="shared" si="51"/>
        <v>6.3555474850190663</v>
      </c>
      <c r="O1133" s="737">
        <f t="shared" si="52"/>
        <v>0.10592579141698442</v>
      </c>
      <c r="P1133" s="738">
        <v>0</v>
      </c>
      <c r="Q1133" s="737">
        <f t="shared" si="53"/>
        <v>0.10592579141698442</v>
      </c>
      <c r="R1133" s="714" t="s">
        <v>498</v>
      </c>
      <c r="S1133" s="721" t="s">
        <v>1599</v>
      </c>
      <c r="U1133" s="714">
        <v>48.9</v>
      </c>
      <c r="V1133" s="714">
        <v>10374</v>
      </c>
    </row>
    <row r="1134" spans="1:22">
      <c r="A1134" s="721" t="s">
        <v>557</v>
      </c>
      <c r="B1134" s="714">
        <v>2008</v>
      </c>
      <c r="D1134" s="722" t="s">
        <v>556</v>
      </c>
      <c r="E1134" s="715" t="s">
        <v>1597</v>
      </c>
      <c r="F1134" s="714" t="s">
        <v>705</v>
      </c>
      <c r="G1134" s="723" t="s">
        <v>1480</v>
      </c>
      <c r="H1134" s="714" t="s">
        <v>1598</v>
      </c>
      <c r="I1134" s="714" t="s">
        <v>402</v>
      </c>
      <c r="J1134" s="724">
        <v>100</v>
      </c>
      <c r="K1134" s="741">
        <v>23.397494098420189</v>
      </c>
      <c r="L1134" s="741">
        <v>1</v>
      </c>
      <c r="M1134" s="736">
        <v>100</v>
      </c>
      <c r="N1134" s="719">
        <f t="shared" si="51"/>
        <v>23.397494098420189</v>
      </c>
      <c r="O1134" s="737">
        <f t="shared" si="52"/>
        <v>0.23397494098420191</v>
      </c>
      <c r="P1134" s="738">
        <v>0</v>
      </c>
      <c r="Q1134" s="737">
        <f t="shared" si="53"/>
        <v>0.23397494098420191</v>
      </c>
      <c r="R1134" s="714" t="s">
        <v>498</v>
      </c>
      <c r="S1134" s="721" t="s">
        <v>1599</v>
      </c>
      <c r="U1134" s="714">
        <v>48.9</v>
      </c>
      <c r="V1134" s="714">
        <v>10374</v>
      </c>
    </row>
    <row r="1135" spans="1:22">
      <c r="A1135" s="721" t="s">
        <v>557</v>
      </c>
      <c r="B1135" s="714">
        <v>2008</v>
      </c>
      <c r="D1135" s="722" t="s">
        <v>557</v>
      </c>
      <c r="E1135" s="722" t="s">
        <v>1515</v>
      </c>
      <c r="F1135" s="714" t="s">
        <v>705</v>
      </c>
      <c r="G1135" s="723" t="s">
        <v>1480</v>
      </c>
      <c r="H1135" s="714" t="s">
        <v>1598</v>
      </c>
      <c r="I1135" s="714" t="s">
        <v>1484</v>
      </c>
      <c r="J1135" s="724">
        <v>60</v>
      </c>
      <c r="K1135" s="741">
        <v>6.5371345560196108</v>
      </c>
      <c r="L1135" s="741">
        <v>1</v>
      </c>
      <c r="M1135" s="736">
        <v>100</v>
      </c>
      <c r="N1135" s="719">
        <f t="shared" si="51"/>
        <v>6.5371345560196108</v>
      </c>
      <c r="O1135" s="737">
        <f t="shared" si="52"/>
        <v>0.10895224260032686</v>
      </c>
      <c r="P1135" s="738">
        <v>0</v>
      </c>
      <c r="Q1135" s="737">
        <f t="shared" si="53"/>
        <v>0.10895224260032686</v>
      </c>
      <c r="R1135" s="714" t="s">
        <v>498</v>
      </c>
      <c r="S1135" s="721" t="s">
        <v>1599</v>
      </c>
      <c r="U1135" s="714">
        <v>48.9</v>
      </c>
      <c r="V1135" s="714">
        <v>10374</v>
      </c>
    </row>
    <row r="1136" spans="1:22">
      <c r="A1136" s="721" t="s">
        <v>557</v>
      </c>
      <c r="B1136" s="714">
        <v>2008</v>
      </c>
      <c r="D1136" s="722" t="s">
        <v>557</v>
      </c>
      <c r="E1136" s="722" t="s">
        <v>1515</v>
      </c>
      <c r="F1136" s="714" t="s">
        <v>705</v>
      </c>
      <c r="G1136" s="723" t="s">
        <v>1480</v>
      </c>
      <c r="H1136" s="714" t="s">
        <v>1598</v>
      </c>
      <c r="I1136" s="714" t="s">
        <v>1484</v>
      </c>
      <c r="J1136" s="724">
        <v>60</v>
      </c>
      <c r="K1136" s="741">
        <v>6.1194842927183579</v>
      </c>
      <c r="L1136" s="741">
        <v>1</v>
      </c>
      <c r="M1136" s="736">
        <v>100</v>
      </c>
      <c r="N1136" s="719">
        <f t="shared" si="51"/>
        <v>6.1194842927183579</v>
      </c>
      <c r="O1136" s="737">
        <f t="shared" si="52"/>
        <v>0.10199140487863929</v>
      </c>
      <c r="P1136" s="738">
        <v>0</v>
      </c>
      <c r="Q1136" s="737">
        <f t="shared" si="53"/>
        <v>0.10199140487863929</v>
      </c>
      <c r="R1136" s="714" t="s">
        <v>498</v>
      </c>
      <c r="S1136" s="721" t="s">
        <v>1599</v>
      </c>
      <c r="U1136" s="714">
        <v>48.9</v>
      </c>
      <c r="V1136" s="714">
        <v>10374</v>
      </c>
    </row>
    <row r="1137" spans="1:22">
      <c r="A1137" s="721" t="s">
        <v>557</v>
      </c>
      <c r="B1137" s="714">
        <v>2008</v>
      </c>
      <c r="D1137" s="722" t="s">
        <v>556</v>
      </c>
      <c r="E1137" s="715" t="s">
        <v>1597</v>
      </c>
      <c r="F1137" s="714" t="s">
        <v>705</v>
      </c>
      <c r="G1137" s="723" t="s">
        <v>1480</v>
      </c>
      <c r="H1137" s="714" t="s">
        <v>1598</v>
      </c>
      <c r="I1137" s="714" t="s">
        <v>402</v>
      </c>
      <c r="J1137" s="724">
        <v>100</v>
      </c>
      <c r="K1137" s="741">
        <v>26.629743962229888</v>
      </c>
      <c r="L1137" s="741">
        <v>1</v>
      </c>
      <c r="M1137" s="736">
        <v>100</v>
      </c>
      <c r="N1137" s="719">
        <f t="shared" si="51"/>
        <v>26.629743962229888</v>
      </c>
      <c r="O1137" s="737">
        <f t="shared" si="52"/>
        <v>0.2662974396222989</v>
      </c>
      <c r="P1137" s="738">
        <v>0</v>
      </c>
      <c r="Q1137" s="737">
        <f t="shared" si="53"/>
        <v>0.2662974396222989</v>
      </c>
      <c r="R1137" s="714" t="s">
        <v>498</v>
      </c>
      <c r="S1137" s="721" t="s">
        <v>1599</v>
      </c>
      <c r="U1137" s="714">
        <v>48.9</v>
      </c>
      <c r="V1137" s="714">
        <v>10374</v>
      </c>
    </row>
    <row r="1138" spans="1:22">
      <c r="A1138" s="721" t="s">
        <v>557</v>
      </c>
      <c r="B1138" s="714">
        <v>2008</v>
      </c>
      <c r="D1138" s="722" t="s">
        <v>557</v>
      </c>
      <c r="E1138" s="722" t="s">
        <v>1515</v>
      </c>
      <c r="F1138" s="714" t="s">
        <v>705</v>
      </c>
      <c r="G1138" s="723" t="s">
        <v>1480</v>
      </c>
      <c r="H1138" s="714" t="s">
        <v>1598</v>
      </c>
      <c r="I1138" s="714" t="s">
        <v>1484</v>
      </c>
      <c r="J1138" s="724">
        <v>60</v>
      </c>
      <c r="K1138" s="741">
        <v>7.3361176684220082</v>
      </c>
      <c r="L1138" s="741">
        <v>1</v>
      </c>
      <c r="M1138" s="736">
        <v>100</v>
      </c>
      <c r="N1138" s="719">
        <f t="shared" si="51"/>
        <v>7.3361176684220082</v>
      </c>
      <c r="O1138" s="737">
        <f t="shared" si="52"/>
        <v>0.12226862780703347</v>
      </c>
      <c r="P1138" s="738">
        <v>0</v>
      </c>
      <c r="Q1138" s="737">
        <f t="shared" si="53"/>
        <v>0.12226862780703347</v>
      </c>
      <c r="R1138" s="714" t="s">
        <v>498</v>
      </c>
      <c r="S1138" s="721" t="s">
        <v>1599</v>
      </c>
      <c r="U1138" s="714">
        <v>48.9</v>
      </c>
      <c r="V1138" s="714">
        <v>10374</v>
      </c>
    </row>
    <row r="1139" spans="1:22">
      <c r="A1139" s="721" t="s">
        <v>557</v>
      </c>
      <c r="B1139" s="714">
        <v>2008</v>
      </c>
      <c r="D1139" s="722" t="s">
        <v>557</v>
      </c>
      <c r="E1139" s="722" t="s">
        <v>1515</v>
      </c>
      <c r="F1139" s="714" t="s">
        <v>705</v>
      </c>
      <c r="G1139" s="723" t="s">
        <v>1480</v>
      </c>
      <c r="H1139" s="714" t="s">
        <v>1598</v>
      </c>
      <c r="I1139" s="714" t="s">
        <v>1484</v>
      </c>
      <c r="J1139" s="724">
        <v>60</v>
      </c>
      <c r="K1139" s="741">
        <v>7.6266569820228796</v>
      </c>
      <c r="L1139" s="741">
        <v>1</v>
      </c>
      <c r="M1139" s="736">
        <v>100</v>
      </c>
      <c r="N1139" s="719">
        <f t="shared" si="51"/>
        <v>7.6266569820228796</v>
      </c>
      <c r="O1139" s="737">
        <f t="shared" si="52"/>
        <v>0.12711094970038134</v>
      </c>
      <c r="P1139" s="738">
        <v>0</v>
      </c>
      <c r="Q1139" s="737">
        <f t="shared" si="53"/>
        <v>0.12711094970038134</v>
      </c>
      <c r="R1139" s="714" t="s">
        <v>498</v>
      </c>
      <c r="S1139" s="721" t="s">
        <v>1599</v>
      </c>
      <c r="U1139" s="714">
        <v>48.9</v>
      </c>
      <c r="V1139" s="714">
        <v>10374</v>
      </c>
    </row>
    <row r="1140" spans="1:22">
      <c r="A1140" s="721" t="s">
        <v>557</v>
      </c>
      <c r="B1140" s="714">
        <v>2008</v>
      </c>
      <c r="D1140" s="722" t="s">
        <v>556</v>
      </c>
      <c r="E1140" s="715" t="s">
        <v>1597</v>
      </c>
      <c r="F1140" s="714" t="s">
        <v>705</v>
      </c>
      <c r="G1140" s="723" t="s">
        <v>1480</v>
      </c>
      <c r="H1140" s="714" t="s">
        <v>1598</v>
      </c>
      <c r="I1140" s="714" t="s">
        <v>402</v>
      </c>
      <c r="J1140" s="724">
        <v>100</v>
      </c>
      <c r="K1140" s="741">
        <v>17.25077174505175</v>
      </c>
      <c r="L1140" s="741">
        <v>1</v>
      </c>
      <c r="M1140" s="736">
        <v>100</v>
      </c>
      <c r="N1140" s="719">
        <f t="shared" si="51"/>
        <v>17.25077174505175</v>
      </c>
      <c r="O1140" s="737">
        <f t="shared" si="52"/>
        <v>0.17250771745051752</v>
      </c>
      <c r="P1140" s="738">
        <v>0</v>
      </c>
      <c r="Q1140" s="737">
        <f t="shared" si="53"/>
        <v>0.17250771745051752</v>
      </c>
      <c r="R1140" s="714" t="s">
        <v>498</v>
      </c>
      <c r="S1140" s="721" t="s">
        <v>1599</v>
      </c>
      <c r="U1140" s="714">
        <v>48.9</v>
      </c>
      <c r="V1140" s="714">
        <v>10374</v>
      </c>
    </row>
    <row r="1141" spans="1:22">
      <c r="A1141" s="721" t="s">
        <v>557</v>
      </c>
      <c r="B1141" s="714">
        <v>2008</v>
      </c>
      <c r="D1141" s="722" t="s">
        <v>557</v>
      </c>
      <c r="E1141" s="722" t="s">
        <v>1499</v>
      </c>
      <c r="F1141" s="714" t="s">
        <v>705</v>
      </c>
      <c r="G1141" s="723" t="s">
        <v>1480</v>
      </c>
      <c r="H1141" s="714" t="s">
        <v>1598</v>
      </c>
      <c r="I1141" s="714" t="s">
        <v>1484</v>
      </c>
      <c r="J1141" s="724">
        <v>100</v>
      </c>
      <c r="K1141" s="741">
        <v>17.25077174505175</v>
      </c>
      <c r="L1141" s="741">
        <v>1</v>
      </c>
      <c r="M1141" s="736">
        <v>100</v>
      </c>
      <c r="N1141" s="719">
        <f t="shared" si="51"/>
        <v>17.25077174505175</v>
      </c>
      <c r="O1141" s="737">
        <f t="shared" si="52"/>
        <v>0.17250771745051752</v>
      </c>
      <c r="P1141" s="738">
        <v>0</v>
      </c>
      <c r="Q1141" s="737">
        <f t="shared" si="53"/>
        <v>0.17250771745051752</v>
      </c>
      <c r="R1141" s="714" t="s">
        <v>498</v>
      </c>
      <c r="S1141" s="721" t="s">
        <v>1599</v>
      </c>
      <c r="U1141" s="714">
        <v>48.9</v>
      </c>
      <c r="V1141" s="714">
        <v>10374</v>
      </c>
    </row>
    <row r="1142" spans="1:22">
      <c r="A1142" s="721" t="s">
        <v>557</v>
      </c>
      <c r="B1142" s="714">
        <v>2008</v>
      </c>
      <c r="D1142" s="722" t="s">
        <v>556</v>
      </c>
      <c r="E1142" s="715" t="s">
        <v>1597</v>
      </c>
      <c r="F1142" s="714" t="s">
        <v>705</v>
      </c>
      <c r="G1142" s="723" t="s">
        <v>1480</v>
      </c>
      <c r="H1142" s="714" t="s">
        <v>1598</v>
      </c>
      <c r="I1142" s="714" t="s">
        <v>402</v>
      </c>
      <c r="J1142" s="724">
        <v>100</v>
      </c>
      <c r="K1142" s="741">
        <v>19.950971490829851</v>
      </c>
      <c r="L1142" s="741">
        <v>1</v>
      </c>
      <c r="M1142" s="736">
        <v>100</v>
      </c>
      <c r="N1142" s="719">
        <f t="shared" si="51"/>
        <v>19.950971490829851</v>
      </c>
      <c r="O1142" s="737">
        <f t="shared" si="52"/>
        <v>0.1995097149082985</v>
      </c>
      <c r="P1142" s="738">
        <v>0</v>
      </c>
      <c r="Q1142" s="737">
        <f t="shared" si="53"/>
        <v>0.1995097149082985</v>
      </c>
      <c r="R1142" s="714" t="s">
        <v>498</v>
      </c>
      <c r="S1142" s="721" t="s">
        <v>1599</v>
      </c>
      <c r="U1142" s="714">
        <v>48.9</v>
      </c>
      <c r="V1142" s="714">
        <v>10374</v>
      </c>
    </row>
    <row r="1143" spans="1:22">
      <c r="A1143" s="721" t="s">
        <v>557</v>
      </c>
      <c r="B1143" s="714">
        <v>2008</v>
      </c>
      <c r="D1143" s="722" t="s">
        <v>557</v>
      </c>
      <c r="E1143" s="722" t="s">
        <v>1515</v>
      </c>
      <c r="F1143" s="714" t="s">
        <v>705</v>
      </c>
      <c r="G1143" s="723" t="s">
        <v>1480</v>
      </c>
      <c r="H1143" s="714" t="s">
        <v>1598</v>
      </c>
      <c r="I1143" s="714" t="s">
        <v>1484</v>
      </c>
      <c r="J1143" s="724">
        <v>60</v>
      </c>
      <c r="K1143" s="741">
        <v>6.1013255856183033</v>
      </c>
      <c r="L1143" s="741">
        <v>1</v>
      </c>
      <c r="M1143" s="736">
        <v>100</v>
      </c>
      <c r="N1143" s="719">
        <f t="shared" si="51"/>
        <v>6.1013255856183033</v>
      </c>
      <c r="O1143" s="737">
        <f t="shared" si="52"/>
        <v>0.10168875976030506</v>
      </c>
      <c r="P1143" s="738">
        <v>0</v>
      </c>
      <c r="Q1143" s="737">
        <f t="shared" si="53"/>
        <v>0.10168875976030506</v>
      </c>
      <c r="R1143" s="714" t="s">
        <v>498</v>
      </c>
      <c r="S1143" s="721" t="s">
        <v>1599</v>
      </c>
      <c r="U1143" s="714">
        <v>48.9</v>
      </c>
      <c r="V1143" s="714">
        <v>10374</v>
      </c>
    </row>
    <row r="1144" spans="1:22">
      <c r="A1144" s="721" t="s">
        <v>557</v>
      </c>
      <c r="B1144" s="714">
        <v>2008</v>
      </c>
      <c r="D1144" s="722" t="s">
        <v>556</v>
      </c>
      <c r="E1144" s="715" t="s">
        <v>1597</v>
      </c>
      <c r="F1144" s="714" t="s">
        <v>705</v>
      </c>
      <c r="G1144" s="723" t="s">
        <v>1480</v>
      </c>
      <c r="H1144" s="714" t="s">
        <v>1598</v>
      </c>
      <c r="I1144" s="714" t="s">
        <v>402</v>
      </c>
      <c r="J1144" s="724">
        <v>100</v>
      </c>
      <c r="K1144" s="741">
        <v>17.174505175231523</v>
      </c>
      <c r="L1144" s="741">
        <v>1</v>
      </c>
      <c r="M1144" s="736">
        <v>100</v>
      </c>
      <c r="N1144" s="719">
        <f t="shared" si="51"/>
        <v>17.174505175231523</v>
      </c>
      <c r="O1144" s="737">
        <f t="shared" si="52"/>
        <v>0.17174505175231525</v>
      </c>
      <c r="P1144" s="738">
        <v>0</v>
      </c>
      <c r="Q1144" s="737">
        <f t="shared" si="53"/>
        <v>0.17174505175231525</v>
      </c>
      <c r="R1144" s="714" t="s">
        <v>498</v>
      </c>
      <c r="S1144" s="721" t="s">
        <v>1599</v>
      </c>
      <c r="U1144" s="714">
        <v>48.9</v>
      </c>
      <c r="V1144" s="714">
        <v>10374</v>
      </c>
    </row>
    <row r="1145" spans="1:22">
      <c r="A1145" s="721" t="s">
        <v>557</v>
      </c>
      <c r="B1145" s="714">
        <v>2008</v>
      </c>
      <c r="D1145" s="722" t="s">
        <v>1602</v>
      </c>
      <c r="E1145" s="722" t="s">
        <v>1515</v>
      </c>
      <c r="F1145" s="714" t="s">
        <v>705</v>
      </c>
      <c r="G1145" s="723" t="s">
        <v>1480</v>
      </c>
      <c r="H1145" s="714" t="s">
        <v>1598</v>
      </c>
      <c r="I1145" s="714" t="s">
        <v>1484</v>
      </c>
      <c r="J1145" s="724">
        <v>60</v>
      </c>
      <c r="K1145" s="741">
        <v>7.9117486834937347</v>
      </c>
      <c r="L1145" s="741">
        <v>1</v>
      </c>
      <c r="M1145" s="736">
        <v>100</v>
      </c>
      <c r="N1145" s="719">
        <f t="shared" si="51"/>
        <v>7.9117486834937347</v>
      </c>
      <c r="O1145" s="737">
        <f t="shared" si="52"/>
        <v>0.1318624780582289</v>
      </c>
      <c r="P1145" s="738">
        <v>0</v>
      </c>
      <c r="Q1145" s="737">
        <f t="shared" si="53"/>
        <v>0.1318624780582289</v>
      </c>
      <c r="R1145" s="714" t="s">
        <v>498</v>
      </c>
      <c r="S1145" s="721" t="s">
        <v>1599</v>
      </c>
      <c r="U1145" s="714">
        <v>48.9</v>
      </c>
      <c r="V1145" s="714">
        <v>10374</v>
      </c>
    </row>
    <row r="1146" spans="1:22">
      <c r="A1146" s="721" t="s">
        <v>557</v>
      </c>
      <c r="B1146" s="714">
        <v>2008</v>
      </c>
      <c r="D1146" s="722" t="s">
        <v>556</v>
      </c>
      <c r="E1146" s="715" t="s">
        <v>1597</v>
      </c>
      <c r="F1146" s="714" t="s">
        <v>705</v>
      </c>
      <c r="G1146" s="723" t="s">
        <v>1480</v>
      </c>
      <c r="H1146" s="714" t="s">
        <v>1598</v>
      </c>
      <c r="I1146" s="714" t="s">
        <v>402</v>
      </c>
      <c r="J1146" s="724">
        <v>100</v>
      </c>
      <c r="K1146" s="741">
        <v>33.907753767931723</v>
      </c>
      <c r="L1146" s="741">
        <v>1</v>
      </c>
      <c r="M1146" s="736">
        <v>100</v>
      </c>
      <c r="N1146" s="719">
        <f t="shared" si="51"/>
        <v>33.907753767931723</v>
      </c>
      <c r="O1146" s="737">
        <f t="shared" si="52"/>
        <v>0.33907753767931725</v>
      </c>
      <c r="P1146" s="738">
        <v>0</v>
      </c>
      <c r="Q1146" s="737">
        <f t="shared" si="53"/>
        <v>0.33907753767931725</v>
      </c>
      <c r="R1146" s="714" t="s">
        <v>498</v>
      </c>
      <c r="S1146" s="721" t="s">
        <v>1599</v>
      </c>
      <c r="U1146" s="714">
        <v>48.9</v>
      </c>
      <c r="V1146" s="714">
        <v>10374</v>
      </c>
    </row>
    <row r="1147" spans="1:22">
      <c r="A1147" s="721" t="s">
        <v>557</v>
      </c>
      <c r="B1147" s="714">
        <v>2008</v>
      </c>
      <c r="D1147" s="722" t="s">
        <v>557</v>
      </c>
      <c r="E1147" s="715" t="s">
        <v>1518</v>
      </c>
      <c r="F1147" s="714" t="s">
        <v>705</v>
      </c>
      <c r="G1147" s="723" t="s">
        <v>1480</v>
      </c>
      <c r="H1147" s="714" t="s">
        <v>1598</v>
      </c>
      <c r="I1147" s="714" t="s">
        <v>1484</v>
      </c>
      <c r="J1147" s="724">
        <v>50</v>
      </c>
      <c r="K1147" s="741">
        <v>6.2810967859088427</v>
      </c>
      <c r="L1147" s="741">
        <v>1</v>
      </c>
      <c r="M1147" s="736">
        <v>100</v>
      </c>
      <c r="N1147" s="719">
        <f t="shared" si="51"/>
        <v>6.2810967859088427</v>
      </c>
      <c r="O1147" s="737">
        <f t="shared" si="52"/>
        <v>0.12562193571817684</v>
      </c>
      <c r="P1147" s="738">
        <v>0</v>
      </c>
      <c r="Q1147" s="737">
        <f t="shared" si="53"/>
        <v>0.12562193571817684</v>
      </c>
      <c r="R1147" s="714" t="s">
        <v>498</v>
      </c>
      <c r="S1147" s="721" t="s">
        <v>1599</v>
      </c>
      <c r="U1147" s="714">
        <v>48.9</v>
      </c>
      <c r="V1147" s="714">
        <v>10374</v>
      </c>
    </row>
    <row r="1148" spans="1:22">
      <c r="A1148" s="721" t="s">
        <v>557</v>
      </c>
      <c r="B1148" s="714">
        <v>2008</v>
      </c>
      <c r="D1148" s="722" t="s">
        <v>556</v>
      </c>
      <c r="E1148" s="715" t="s">
        <v>1597</v>
      </c>
      <c r="F1148" s="714" t="s">
        <v>705</v>
      </c>
      <c r="G1148" s="723" t="s">
        <v>1480</v>
      </c>
      <c r="H1148" s="714" t="s">
        <v>1598</v>
      </c>
      <c r="I1148" s="714" t="s">
        <v>402</v>
      </c>
      <c r="J1148" s="724">
        <v>100</v>
      </c>
      <c r="K1148" s="741">
        <v>33.907753767931723</v>
      </c>
      <c r="L1148" s="741">
        <v>1</v>
      </c>
      <c r="M1148" s="736">
        <v>100</v>
      </c>
      <c r="N1148" s="719">
        <f t="shared" si="51"/>
        <v>33.907753767931723</v>
      </c>
      <c r="O1148" s="737">
        <f t="shared" si="52"/>
        <v>0.33907753767931725</v>
      </c>
      <c r="P1148" s="738">
        <v>0</v>
      </c>
      <c r="Q1148" s="737">
        <f t="shared" si="53"/>
        <v>0.33907753767931725</v>
      </c>
      <c r="R1148" s="714" t="s">
        <v>498</v>
      </c>
      <c r="S1148" s="721" t="s">
        <v>1599</v>
      </c>
      <c r="U1148" s="714">
        <v>48.9</v>
      </c>
      <c r="V1148" s="714">
        <v>10374</v>
      </c>
    </row>
    <row r="1149" spans="1:22">
      <c r="A1149" s="721" t="s">
        <v>557</v>
      </c>
      <c r="B1149" s="714">
        <v>2008</v>
      </c>
      <c r="D1149" s="722" t="s">
        <v>557</v>
      </c>
      <c r="E1149" s="722" t="s">
        <v>1515</v>
      </c>
      <c r="F1149" s="714" t="s">
        <v>705</v>
      </c>
      <c r="G1149" s="723" t="s">
        <v>1480</v>
      </c>
      <c r="H1149" s="714" t="s">
        <v>1598</v>
      </c>
      <c r="I1149" s="714" t="s">
        <v>1484</v>
      </c>
      <c r="J1149" s="724">
        <v>60</v>
      </c>
      <c r="K1149" s="741">
        <v>7.9117486834937347</v>
      </c>
      <c r="L1149" s="741">
        <v>1</v>
      </c>
      <c r="M1149" s="736">
        <v>100</v>
      </c>
      <c r="N1149" s="719">
        <f t="shared" si="51"/>
        <v>7.9117486834937347</v>
      </c>
      <c r="O1149" s="737">
        <f t="shared" si="52"/>
        <v>0.1318624780582289</v>
      </c>
      <c r="P1149" s="738">
        <v>0</v>
      </c>
      <c r="Q1149" s="737">
        <f t="shared" si="53"/>
        <v>0.1318624780582289</v>
      </c>
      <c r="R1149" s="714" t="s">
        <v>498</v>
      </c>
      <c r="S1149" s="721" t="s">
        <v>1599</v>
      </c>
      <c r="U1149" s="714">
        <v>48.9</v>
      </c>
      <c r="V1149" s="714">
        <v>10374</v>
      </c>
    </row>
    <row r="1150" spans="1:22">
      <c r="A1150" s="721" t="s">
        <v>557</v>
      </c>
      <c r="B1150" s="714">
        <v>2008</v>
      </c>
      <c r="D1150" s="722" t="s">
        <v>556</v>
      </c>
      <c r="E1150" s="715" t="s">
        <v>1597</v>
      </c>
      <c r="F1150" s="714" t="s">
        <v>705</v>
      </c>
      <c r="G1150" s="723" t="s">
        <v>1480</v>
      </c>
      <c r="H1150" s="714" t="s">
        <v>1598</v>
      </c>
      <c r="I1150" s="714" t="s">
        <v>402</v>
      </c>
      <c r="J1150" s="724">
        <v>100</v>
      </c>
      <c r="K1150" s="741">
        <v>25.634646813146901</v>
      </c>
      <c r="L1150" s="741">
        <v>1</v>
      </c>
      <c r="M1150" s="736">
        <v>100</v>
      </c>
      <c r="N1150" s="719">
        <f t="shared" si="51"/>
        <v>25.634646813146901</v>
      </c>
      <c r="O1150" s="737">
        <f t="shared" si="52"/>
        <v>0.256346468131469</v>
      </c>
      <c r="P1150" s="738">
        <v>0</v>
      </c>
      <c r="Q1150" s="737">
        <f t="shared" si="53"/>
        <v>0.256346468131469</v>
      </c>
      <c r="R1150" s="714" t="s">
        <v>498</v>
      </c>
      <c r="S1150" s="721" t="s">
        <v>1599</v>
      </c>
      <c r="U1150" s="714">
        <v>48.9</v>
      </c>
      <c r="V1150" s="714">
        <v>10374</v>
      </c>
    </row>
    <row r="1151" spans="1:22">
      <c r="A1151" s="721" t="s">
        <v>557</v>
      </c>
      <c r="B1151" s="714">
        <v>2008</v>
      </c>
      <c r="D1151" s="722" t="s">
        <v>557</v>
      </c>
      <c r="E1151" s="722" t="s">
        <v>1515</v>
      </c>
      <c r="F1151" s="714" t="s">
        <v>705</v>
      </c>
      <c r="G1151" s="723" t="s">
        <v>1480</v>
      </c>
      <c r="H1151" s="714" t="s">
        <v>1598</v>
      </c>
      <c r="I1151" s="714" t="s">
        <v>1484</v>
      </c>
      <c r="J1151" s="724">
        <v>60</v>
      </c>
      <c r="K1151" s="741">
        <v>6.5698202287997089</v>
      </c>
      <c r="L1151" s="741">
        <v>1</v>
      </c>
      <c r="M1151" s="736">
        <v>100</v>
      </c>
      <c r="N1151" s="719">
        <f t="shared" si="51"/>
        <v>6.5698202287997089</v>
      </c>
      <c r="O1151" s="737">
        <f t="shared" si="52"/>
        <v>0.10949700381332847</v>
      </c>
      <c r="P1151" s="738">
        <v>0</v>
      </c>
      <c r="Q1151" s="737">
        <f t="shared" si="53"/>
        <v>0.10949700381332847</v>
      </c>
      <c r="R1151" s="714" t="s">
        <v>498</v>
      </c>
      <c r="S1151" s="721" t="s">
        <v>1599</v>
      </c>
      <c r="U1151" s="714">
        <v>48.9</v>
      </c>
      <c r="V1151" s="714">
        <v>10374</v>
      </c>
    </row>
    <row r="1152" spans="1:22">
      <c r="A1152" s="721" t="s">
        <v>557</v>
      </c>
      <c r="B1152" s="714">
        <v>2008</v>
      </c>
      <c r="C1152" s="714" t="s">
        <v>1743</v>
      </c>
      <c r="D1152" s="715" t="s">
        <v>556</v>
      </c>
      <c r="E1152" s="715" t="s">
        <v>559</v>
      </c>
      <c r="F1152" s="714" t="s">
        <v>705</v>
      </c>
      <c r="G1152" s="716" t="s">
        <v>1672</v>
      </c>
      <c r="H1152" s="716" t="s">
        <v>1598</v>
      </c>
      <c r="I1152" s="716" t="s">
        <v>402</v>
      </c>
      <c r="J1152" s="717">
        <v>1</v>
      </c>
      <c r="K1152" s="736">
        <v>0.28000000000000003</v>
      </c>
      <c r="L1152" s="736">
        <v>1</v>
      </c>
      <c r="M1152" s="736">
        <v>100</v>
      </c>
      <c r="N1152" s="719">
        <f t="shared" si="51"/>
        <v>0.28000000000000003</v>
      </c>
      <c r="O1152" s="737">
        <f t="shared" si="52"/>
        <v>0.28000000000000003</v>
      </c>
      <c r="P1152" s="738">
        <v>0</v>
      </c>
      <c r="Q1152" s="737">
        <f t="shared" si="53"/>
        <v>0.28000000000000003</v>
      </c>
      <c r="R1152" s="714" t="s">
        <v>498</v>
      </c>
      <c r="S1152" s="714" t="s">
        <v>1751</v>
      </c>
      <c r="U1152" s="714">
        <v>48.9</v>
      </c>
      <c r="V1152" s="714">
        <v>10374</v>
      </c>
    </row>
    <row r="1153" spans="1:22">
      <c r="A1153" s="721" t="s">
        <v>557</v>
      </c>
      <c r="B1153" s="714">
        <v>2008</v>
      </c>
      <c r="C1153" s="714" t="s">
        <v>1743</v>
      </c>
      <c r="E1153" s="715" t="s">
        <v>559</v>
      </c>
      <c r="F1153" s="714" t="s">
        <v>705</v>
      </c>
      <c r="G1153" s="716" t="s">
        <v>1672</v>
      </c>
      <c r="H1153" s="716" t="s">
        <v>1598</v>
      </c>
      <c r="I1153" s="716" t="s">
        <v>1484</v>
      </c>
      <c r="J1153" s="717">
        <v>1</v>
      </c>
      <c r="K1153" s="736">
        <v>0.12</v>
      </c>
      <c r="L1153" s="736">
        <v>1</v>
      </c>
      <c r="M1153" s="736">
        <v>100</v>
      </c>
      <c r="N1153" s="719">
        <f t="shared" si="51"/>
        <v>0.12</v>
      </c>
      <c r="O1153" s="737">
        <f t="shared" si="52"/>
        <v>0.12</v>
      </c>
      <c r="P1153" s="738">
        <v>0</v>
      </c>
      <c r="Q1153" s="737">
        <f t="shared" si="53"/>
        <v>0.12</v>
      </c>
      <c r="R1153" s="714" t="s">
        <v>498</v>
      </c>
      <c r="S1153" s="714" t="s">
        <v>1751</v>
      </c>
      <c r="U1153" s="714">
        <v>48.9</v>
      </c>
      <c r="V1153" s="714">
        <v>10374</v>
      </c>
    </row>
    <row r="1154" spans="1:22">
      <c r="A1154" s="721" t="s">
        <v>563</v>
      </c>
      <c r="B1154" s="714">
        <v>2008</v>
      </c>
      <c r="D1154" s="722" t="s">
        <v>563</v>
      </c>
      <c r="E1154" s="722" t="s">
        <v>1515</v>
      </c>
      <c r="F1154" s="714" t="s">
        <v>705</v>
      </c>
      <c r="G1154" s="723" t="s">
        <v>1480</v>
      </c>
      <c r="H1154" s="714" t="s">
        <v>1511</v>
      </c>
      <c r="I1154" s="714" t="s">
        <v>1484</v>
      </c>
      <c r="J1154" s="724">
        <v>30</v>
      </c>
      <c r="K1154" s="741">
        <v>4.9028509170147085</v>
      </c>
      <c r="L1154" s="741">
        <v>1</v>
      </c>
      <c r="M1154" s="736">
        <v>100</v>
      </c>
      <c r="N1154" s="719">
        <f t="shared" si="51"/>
        <v>4.9028509170147085</v>
      </c>
      <c r="O1154" s="737">
        <f t="shared" si="52"/>
        <v>0.16342836390049029</v>
      </c>
      <c r="P1154" s="738">
        <v>0</v>
      </c>
      <c r="Q1154" s="737">
        <f t="shared" si="53"/>
        <v>0.16342836390049029</v>
      </c>
      <c r="R1154" s="714" t="s">
        <v>498</v>
      </c>
      <c r="S1154" s="721" t="s">
        <v>1514</v>
      </c>
      <c r="U1154" s="714">
        <v>48.9</v>
      </c>
      <c r="V1154" s="714">
        <v>10374</v>
      </c>
    </row>
    <row r="1155" spans="1:22">
      <c r="A1155" s="721" t="s">
        <v>563</v>
      </c>
      <c r="B1155" s="714">
        <v>2008</v>
      </c>
      <c r="D1155" s="722" t="s">
        <v>563</v>
      </c>
      <c r="E1155" s="722" t="s">
        <v>1499</v>
      </c>
      <c r="F1155" s="714" t="s">
        <v>705</v>
      </c>
      <c r="G1155" s="723" t="s">
        <v>1480</v>
      </c>
      <c r="H1155" s="714" t="s">
        <v>1511</v>
      </c>
      <c r="I1155" s="714" t="s">
        <v>1484</v>
      </c>
      <c r="J1155" s="724">
        <v>30</v>
      </c>
      <c r="K1155" s="741">
        <v>5.2841837661158522</v>
      </c>
      <c r="L1155" s="741">
        <v>1</v>
      </c>
      <c r="M1155" s="736">
        <v>100</v>
      </c>
      <c r="N1155" s="719">
        <f t="shared" ref="N1155:N1218" si="54">+K1155/L1155</f>
        <v>5.2841837661158522</v>
      </c>
      <c r="O1155" s="737">
        <f t="shared" ref="O1155:O1218" si="55">+N1155/J1155/M1155*100</f>
        <v>0.1761394588705284</v>
      </c>
      <c r="P1155" s="738">
        <v>0</v>
      </c>
      <c r="Q1155" s="737">
        <f t="shared" si="53"/>
        <v>0.1761394588705284</v>
      </c>
      <c r="R1155" s="714" t="s">
        <v>498</v>
      </c>
      <c r="S1155" s="721" t="s">
        <v>1514</v>
      </c>
      <c r="U1155" s="714">
        <v>48.9</v>
      </c>
      <c r="V1155" s="714">
        <v>10374</v>
      </c>
    </row>
    <row r="1156" spans="1:22">
      <c r="A1156" s="721" t="s">
        <v>563</v>
      </c>
      <c r="B1156" s="714">
        <v>2008</v>
      </c>
      <c r="D1156" s="722" t="s">
        <v>563</v>
      </c>
      <c r="E1156" s="722" t="s">
        <v>1499</v>
      </c>
      <c r="F1156" s="714" t="s">
        <v>705</v>
      </c>
      <c r="G1156" s="723" t="s">
        <v>1480</v>
      </c>
      <c r="H1156" s="714" t="s">
        <v>1511</v>
      </c>
      <c r="I1156" s="714" t="s">
        <v>1484</v>
      </c>
      <c r="J1156" s="724">
        <v>30</v>
      </c>
      <c r="K1156" s="741">
        <v>6.5371345560196108</v>
      </c>
      <c r="L1156" s="741">
        <v>1</v>
      </c>
      <c r="M1156" s="736">
        <v>100</v>
      </c>
      <c r="N1156" s="719">
        <f t="shared" si="54"/>
        <v>6.5371345560196108</v>
      </c>
      <c r="O1156" s="737">
        <f t="shared" si="55"/>
        <v>0.21790448520065372</v>
      </c>
      <c r="P1156" s="738">
        <v>0</v>
      </c>
      <c r="Q1156" s="737">
        <f t="shared" ref="Q1156:Q1219" si="56">+O1156/(1+P1156)</f>
        <v>0.21790448520065372</v>
      </c>
      <c r="R1156" s="714" t="s">
        <v>498</v>
      </c>
      <c r="S1156" s="721" t="s">
        <v>1514</v>
      </c>
      <c r="U1156" s="714">
        <v>48.9</v>
      </c>
      <c r="V1156" s="714">
        <v>10374</v>
      </c>
    </row>
    <row r="1157" spans="1:22">
      <c r="A1157" s="721" t="s">
        <v>563</v>
      </c>
      <c r="B1157" s="714">
        <v>2008</v>
      </c>
      <c r="D1157" s="722" t="s">
        <v>563</v>
      </c>
      <c r="E1157" s="722" t="s">
        <v>1499</v>
      </c>
      <c r="F1157" s="714" t="s">
        <v>705</v>
      </c>
      <c r="G1157" s="723" t="s">
        <v>1480</v>
      </c>
      <c r="H1157" s="714" t="s">
        <v>1511</v>
      </c>
      <c r="I1157" s="714" t="s">
        <v>1484</v>
      </c>
      <c r="J1157" s="724">
        <v>30</v>
      </c>
      <c r="K1157" s="741">
        <v>3.9840203377519519</v>
      </c>
      <c r="L1157" s="741">
        <v>1</v>
      </c>
      <c r="M1157" s="736">
        <v>100</v>
      </c>
      <c r="N1157" s="719">
        <f t="shared" si="54"/>
        <v>3.9840203377519519</v>
      </c>
      <c r="O1157" s="737">
        <f t="shared" si="55"/>
        <v>0.13280067792506506</v>
      </c>
      <c r="P1157" s="738">
        <v>0</v>
      </c>
      <c r="Q1157" s="737">
        <f t="shared" si="56"/>
        <v>0.13280067792506506</v>
      </c>
      <c r="R1157" s="714" t="s">
        <v>498</v>
      </c>
      <c r="S1157" s="721" t="s">
        <v>1514</v>
      </c>
      <c r="U1157" s="714">
        <v>48.9</v>
      </c>
      <c r="V1157" s="714">
        <v>10374</v>
      </c>
    </row>
    <row r="1158" spans="1:22">
      <c r="A1158" s="721" t="s">
        <v>563</v>
      </c>
      <c r="B1158" s="714">
        <v>2008</v>
      </c>
      <c r="D1158" s="722" t="s">
        <v>563</v>
      </c>
      <c r="E1158" s="722" t="s">
        <v>1499</v>
      </c>
      <c r="F1158" s="714" t="s">
        <v>705</v>
      </c>
      <c r="G1158" s="723" t="s">
        <v>1480</v>
      </c>
      <c r="H1158" s="714" t="s">
        <v>1511</v>
      </c>
      <c r="I1158" s="714" t="s">
        <v>1484</v>
      </c>
      <c r="J1158" s="724">
        <v>30</v>
      </c>
      <c r="K1158" s="741">
        <v>7.9262756491737782</v>
      </c>
      <c r="L1158" s="741">
        <v>1</v>
      </c>
      <c r="M1158" s="736">
        <v>100</v>
      </c>
      <c r="N1158" s="719">
        <f t="shared" si="54"/>
        <v>7.9262756491737782</v>
      </c>
      <c r="O1158" s="737">
        <f t="shared" si="55"/>
        <v>0.2642091883057926</v>
      </c>
      <c r="P1158" s="738">
        <v>0</v>
      </c>
      <c r="Q1158" s="737">
        <f t="shared" si="56"/>
        <v>0.2642091883057926</v>
      </c>
      <c r="R1158" s="714" t="s">
        <v>498</v>
      </c>
      <c r="S1158" s="721" t="s">
        <v>1514</v>
      </c>
      <c r="U1158" s="714">
        <v>48.9</v>
      </c>
      <c r="V1158" s="714">
        <v>10374</v>
      </c>
    </row>
    <row r="1159" spans="1:22">
      <c r="A1159" s="721" t="s">
        <v>563</v>
      </c>
      <c r="B1159" s="714">
        <v>2008</v>
      </c>
      <c r="D1159" s="722" t="s">
        <v>563</v>
      </c>
      <c r="E1159" s="722" t="s">
        <v>1499</v>
      </c>
      <c r="F1159" s="714" t="s">
        <v>705</v>
      </c>
      <c r="G1159" s="723" t="s">
        <v>1480</v>
      </c>
      <c r="H1159" s="714" t="s">
        <v>1511</v>
      </c>
      <c r="I1159" s="714" t="s">
        <v>1484</v>
      </c>
      <c r="J1159" s="724">
        <v>30</v>
      </c>
      <c r="K1159" s="741">
        <v>5.447612130016342</v>
      </c>
      <c r="L1159" s="741">
        <v>1</v>
      </c>
      <c r="M1159" s="736">
        <v>100</v>
      </c>
      <c r="N1159" s="719">
        <f t="shared" si="54"/>
        <v>5.447612130016342</v>
      </c>
      <c r="O1159" s="737">
        <f t="shared" si="55"/>
        <v>0.18158707100054475</v>
      </c>
      <c r="P1159" s="738">
        <v>0</v>
      </c>
      <c r="Q1159" s="737">
        <f t="shared" si="56"/>
        <v>0.18158707100054475</v>
      </c>
      <c r="R1159" s="714" t="s">
        <v>498</v>
      </c>
      <c r="S1159" s="721" t="s">
        <v>1514</v>
      </c>
      <c r="U1159" s="714">
        <v>48.9</v>
      </c>
      <c r="V1159" s="714">
        <v>10374</v>
      </c>
    </row>
    <row r="1160" spans="1:22">
      <c r="A1160" s="721" t="s">
        <v>563</v>
      </c>
      <c r="B1160" s="714">
        <v>2008</v>
      </c>
      <c r="D1160" s="722" t="s">
        <v>563</v>
      </c>
      <c r="E1160" s="722" t="s">
        <v>1515</v>
      </c>
      <c r="F1160" s="714" t="s">
        <v>705</v>
      </c>
      <c r="G1160" s="723" t="s">
        <v>1480</v>
      </c>
      <c r="H1160" s="714" t="s">
        <v>1511</v>
      </c>
      <c r="I1160" s="714" t="s">
        <v>1484</v>
      </c>
      <c r="J1160" s="724">
        <v>30</v>
      </c>
      <c r="K1160" s="741">
        <v>4.6667877247140002</v>
      </c>
      <c r="L1160" s="741">
        <v>1</v>
      </c>
      <c r="M1160" s="736">
        <v>100</v>
      </c>
      <c r="N1160" s="719">
        <f t="shared" si="54"/>
        <v>4.6667877247140002</v>
      </c>
      <c r="O1160" s="737">
        <f t="shared" si="55"/>
        <v>0.1555595908238</v>
      </c>
      <c r="P1160" s="738">
        <v>0</v>
      </c>
      <c r="Q1160" s="737">
        <f t="shared" si="56"/>
        <v>0.1555595908238</v>
      </c>
      <c r="R1160" s="714" t="s">
        <v>498</v>
      </c>
      <c r="S1160" s="721" t="s">
        <v>1514</v>
      </c>
      <c r="U1160" s="714">
        <v>48.9</v>
      </c>
      <c r="V1160" s="714">
        <v>10374</v>
      </c>
    </row>
    <row r="1161" spans="1:22">
      <c r="A1161" s="721" t="s">
        <v>563</v>
      </c>
      <c r="B1161" s="714">
        <v>2008</v>
      </c>
      <c r="D1161" s="722" t="s">
        <v>563</v>
      </c>
      <c r="E1161" s="722" t="s">
        <v>1499</v>
      </c>
      <c r="F1161" s="714" t="s">
        <v>705</v>
      </c>
      <c r="G1161" s="723" t="s">
        <v>1480</v>
      </c>
      <c r="H1161" s="714" t="s">
        <v>1511</v>
      </c>
      <c r="I1161" s="714" t="s">
        <v>1484</v>
      </c>
      <c r="J1161" s="724">
        <v>30</v>
      </c>
      <c r="K1161" s="741">
        <v>6.6460867986199377</v>
      </c>
      <c r="L1161" s="741">
        <v>1</v>
      </c>
      <c r="M1161" s="736">
        <v>100</v>
      </c>
      <c r="N1161" s="719">
        <f t="shared" si="54"/>
        <v>6.6460867986199377</v>
      </c>
      <c r="O1161" s="737">
        <f t="shared" si="55"/>
        <v>0.22153622662066461</v>
      </c>
      <c r="P1161" s="738">
        <v>0</v>
      </c>
      <c r="Q1161" s="737">
        <f t="shared" si="56"/>
        <v>0.22153622662066461</v>
      </c>
      <c r="R1161" s="714" t="s">
        <v>498</v>
      </c>
      <c r="S1161" s="721" t="s">
        <v>1514</v>
      </c>
      <c r="U1161" s="714">
        <v>48.9</v>
      </c>
      <c r="V1161" s="714">
        <v>10374</v>
      </c>
    </row>
    <row r="1162" spans="1:22">
      <c r="A1162" s="721" t="s">
        <v>563</v>
      </c>
      <c r="B1162" s="714">
        <v>2008</v>
      </c>
      <c r="D1162" s="722" t="s">
        <v>563</v>
      </c>
      <c r="E1162" s="722" t="s">
        <v>1499</v>
      </c>
      <c r="F1162" s="714" t="s">
        <v>705</v>
      </c>
      <c r="G1162" s="723" t="s">
        <v>1480</v>
      </c>
      <c r="H1162" s="714" t="s">
        <v>1511</v>
      </c>
      <c r="I1162" s="714" t="s">
        <v>1484</v>
      </c>
      <c r="J1162" s="724">
        <v>30</v>
      </c>
      <c r="K1162" s="741">
        <v>7.9262756491737782</v>
      </c>
      <c r="L1162" s="741">
        <v>1</v>
      </c>
      <c r="M1162" s="736">
        <v>100</v>
      </c>
      <c r="N1162" s="719">
        <f t="shared" si="54"/>
        <v>7.9262756491737782</v>
      </c>
      <c r="O1162" s="737">
        <f t="shared" si="55"/>
        <v>0.2642091883057926</v>
      </c>
      <c r="P1162" s="738">
        <v>0</v>
      </c>
      <c r="Q1162" s="737">
        <f t="shared" si="56"/>
        <v>0.2642091883057926</v>
      </c>
      <c r="R1162" s="714" t="s">
        <v>498</v>
      </c>
      <c r="S1162" s="721" t="s">
        <v>1514</v>
      </c>
      <c r="U1162" s="714">
        <v>48.9</v>
      </c>
      <c r="V1162" s="714">
        <v>10374</v>
      </c>
    </row>
    <row r="1163" spans="1:22">
      <c r="A1163" s="721" t="s">
        <v>563</v>
      </c>
      <c r="B1163" s="714">
        <v>2008</v>
      </c>
      <c r="D1163" s="722" t="s">
        <v>563</v>
      </c>
      <c r="E1163" s="722" t="s">
        <v>1500</v>
      </c>
      <c r="F1163" s="714" t="s">
        <v>705</v>
      </c>
      <c r="G1163" s="723" t="s">
        <v>1480</v>
      </c>
      <c r="H1163" s="714" t="s">
        <v>1511</v>
      </c>
      <c r="I1163" s="714" t="s">
        <v>1484</v>
      </c>
      <c r="J1163" s="724">
        <v>30</v>
      </c>
      <c r="K1163" s="741">
        <v>6.3737061921191209</v>
      </c>
      <c r="L1163" s="741">
        <v>1</v>
      </c>
      <c r="M1163" s="736">
        <v>100</v>
      </c>
      <c r="N1163" s="719">
        <f t="shared" si="54"/>
        <v>6.3737061921191209</v>
      </c>
      <c r="O1163" s="737">
        <f t="shared" si="55"/>
        <v>0.21245687307063738</v>
      </c>
      <c r="P1163" s="738">
        <v>0</v>
      </c>
      <c r="Q1163" s="737">
        <f t="shared" si="56"/>
        <v>0.21245687307063738</v>
      </c>
      <c r="R1163" s="714" t="s">
        <v>498</v>
      </c>
      <c r="S1163" s="721" t="s">
        <v>1514</v>
      </c>
      <c r="U1163" s="714">
        <v>48.9</v>
      </c>
      <c r="V1163" s="714">
        <v>10374</v>
      </c>
    </row>
    <row r="1164" spans="1:22">
      <c r="A1164" s="721" t="s">
        <v>563</v>
      </c>
      <c r="B1164" s="714">
        <v>2008</v>
      </c>
      <c r="D1164" s="722" t="s">
        <v>563</v>
      </c>
      <c r="E1164" s="722" t="s">
        <v>1515</v>
      </c>
      <c r="F1164" s="714" t="s">
        <v>705</v>
      </c>
      <c r="G1164" s="723" t="s">
        <v>1480</v>
      </c>
      <c r="H1164" s="714" t="s">
        <v>1511</v>
      </c>
      <c r="I1164" s="714" t="s">
        <v>1484</v>
      </c>
      <c r="J1164" s="724">
        <v>30</v>
      </c>
      <c r="K1164" s="741">
        <v>5.447612130016342</v>
      </c>
      <c r="L1164" s="741">
        <v>1</v>
      </c>
      <c r="M1164" s="736">
        <v>100</v>
      </c>
      <c r="N1164" s="719">
        <f t="shared" si="54"/>
        <v>5.447612130016342</v>
      </c>
      <c r="O1164" s="737">
        <f t="shared" si="55"/>
        <v>0.18158707100054475</v>
      </c>
      <c r="P1164" s="738">
        <v>0</v>
      </c>
      <c r="Q1164" s="737">
        <f t="shared" si="56"/>
        <v>0.18158707100054475</v>
      </c>
      <c r="R1164" s="714" t="s">
        <v>498</v>
      </c>
      <c r="S1164" s="721" t="s">
        <v>1514</v>
      </c>
      <c r="U1164" s="714">
        <v>48.9</v>
      </c>
      <c r="V1164" s="714">
        <v>10374</v>
      </c>
    </row>
    <row r="1165" spans="1:22">
      <c r="A1165" s="721" t="s">
        <v>563</v>
      </c>
      <c r="B1165" s="714">
        <v>2008</v>
      </c>
      <c r="D1165" s="722" t="s">
        <v>563</v>
      </c>
      <c r="E1165" s="722" t="s">
        <v>1499</v>
      </c>
      <c r="F1165" s="714" t="s">
        <v>705</v>
      </c>
      <c r="G1165" s="723" t="s">
        <v>1480</v>
      </c>
      <c r="H1165" s="714" t="s">
        <v>1511</v>
      </c>
      <c r="I1165" s="714" t="s">
        <v>1484</v>
      </c>
      <c r="J1165" s="724">
        <v>30</v>
      </c>
      <c r="K1165" s="741">
        <v>7.9262756491737782</v>
      </c>
      <c r="L1165" s="741">
        <v>1</v>
      </c>
      <c r="M1165" s="736">
        <v>100</v>
      </c>
      <c r="N1165" s="719">
        <f t="shared" si="54"/>
        <v>7.9262756491737782</v>
      </c>
      <c r="O1165" s="737">
        <f t="shared" si="55"/>
        <v>0.2642091883057926</v>
      </c>
      <c r="P1165" s="738">
        <v>0</v>
      </c>
      <c r="Q1165" s="737">
        <f t="shared" si="56"/>
        <v>0.2642091883057926</v>
      </c>
      <c r="R1165" s="714" t="s">
        <v>498</v>
      </c>
      <c r="S1165" s="721" t="s">
        <v>1514</v>
      </c>
      <c r="U1165" s="714">
        <v>48.9</v>
      </c>
      <c r="V1165" s="714">
        <v>10374</v>
      </c>
    </row>
    <row r="1166" spans="1:22">
      <c r="A1166" s="721" t="s">
        <v>563</v>
      </c>
      <c r="B1166" s="714">
        <v>2008</v>
      </c>
      <c r="D1166" s="722" t="s">
        <v>563</v>
      </c>
      <c r="E1166" s="722" t="s">
        <v>1499</v>
      </c>
      <c r="F1166" s="714" t="s">
        <v>705</v>
      </c>
      <c r="G1166" s="723" t="s">
        <v>1480</v>
      </c>
      <c r="H1166" s="714" t="s">
        <v>1511</v>
      </c>
      <c r="I1166" s="714" t="s">
        <v>1484</v>
      </c>
      <c r="J1166" s="724">
        <v>30</v>
      </c>
      <c r="K1166" s="741">
        <v>6.7005629199201016</v>
      </c>
      <c r="L1166" s="741">
        <v>1</v>
      </c>
      <c r="M1166" s="736">
        <v>100</v>
      </c>
      <c r="N1166" s="719">
        <f t="shared" si="54"/>
        <v>6.7005629199201016</v>
      </c>
      <c r="O1166" s="737">
        <f t="shared" si="55"/>
        <v>0.22335209733067005</v>
      </c>
      <c r="P1166" s="738">
        <v>0</v>
      </c>
      <c r="Q1166" s="737">
        <f t="shared" si="56"/>
        <v>0.22335209733067005</v>
      </c>
      <c r="R1166" s="714" t="s">
        <v>498</v>
      </c>
      <c r="S1166" s="721" t="s">
        <v>1514</v>
      </c>
      <c r="U1166" s="714">
        <v>48.9</v>
      </c>
      <c r="V1166" s="714">
        <v>10374</v>
      </c>
    </row>
    <row r="1167" spans="1:22">
      <c r="A1167" s="721" t="s">
        <v>563</v>
      </c>
      <c r="B1167" s="714">
        <v>2008</v>
      </c>
      <c r="D1167" s="722" t="s">
        <v>563</v>
      </c>
      <c r="E1167" s="722" t="s">
        <v>1499</v>
      </c>
      <c r="F1167" s="714" t="s">
        <v>705</v>
      </c>
      <c r="G1167" s="723" t="s">
        <v>1480</v>
      </c>
      <c r="H1167" s="714" t="s">
        <v>1511</v>
      </c>
      <c r="I1167" s="714" t="s">
        <v>1484</v>
      </c>
      <c r="J1167" s="724">
        <v>30</v>
      </c>
      <c r="K1167" s="741">
        <v>6.2011984746686029</v>
      </c>
      <c r="L1167" s="741">
        <v>1</v>
      </c>
      <c r="M1167" s="736">
        <v>100</v>
      </c>
      <c r="N1167" s="719">
        <f t="shared" si="54"/>
        <v>6.2011984746686029</v>
      </c>
      <c r="O1167" s="737">
        <f t="shared" si="55"/>
        <v>0.20670661582228672</v>
      </c>
      <c r="P1167" s="738">
        <v>0</v>
      </c>
      <c r="Q1167" s="737">
        <f t="shared" si="56"/>
        <v>0.20670661582228672</v>
      </c>
      <c r="R1167" s="714" t="s">
        <v>498</v>
      </c>
      <c r="S1167" s="721" t="s">
        <v>1514</v>
      </c>
      <c r="U1167" s="714">
        <v>48.9</v>
      </c>
      <c r="V1167" s="714">
        <v>10374</v>
      </c>
    </row>
    <row r="1168" spans="1:22">
      <c r="A1168" s="721" t="s">
        <v>563</v>
      </c>
      <c r="B1168" s="714">
        <v>2008</v>
      </c>
      <c r="D1168" s="722" t="s">
        <v>563</v>
      </c>
      <c r="E1168" s="722" t="s">
        <v>1499</v>
      </c>
      <c r="F1168" s="714" t="s">
        <v>705</v>
      </c>
      <c r="G1168" s="723" t="s">
        <v>1480</v>
      </c>
      <c r="H1168" s="714" t="s">
        <v>1511</v>
      </c>
      <c r="I1168" s="714" t="s">
        <v>1484</v>
      </c>
      <c r="J1168" s="724">
        <v>30</v>
      </c>
      <c r="K1168" s="741">
        <v>6.6932994370800794</v>
      </c>
      <c r="L1168" s="741">
        <v>1</v>
      </c>
      <c r="M1168" s="736">
        <v>100</v>
      </c>
      <c r="N1168" s="719">
        <f t="shared" si="54"/>
        <v>6.6932994370800794</v>
      </c>
      <c r="O1168" s="737">
        <f t="shared" si="55"/>
        <v>0.22310998123600262</v>
      </c>
      <c r="P1168" s="738">
        <v>0</v>
      </c>
      <c r="Q1168" s="737">
        <f t="shared" si="56"/>
        <v>0.22310998123600262</v>
      </c>
      <c r="R1168" s="714" t="s">
        <v>498</v>
      </c>
      <c r="S1168" s="721" t="s">
        <v>1514</v>
      </c>
      <c r="U1168" s="714">
        <v>48.9</v>
      </c>
      <c r="V1168" s="714">
        <v>10374</v>
      </c>
    </row>
    <row r="1169" spans="1:22">
      <c r="A1169" s="721" t="s">
        <v>563</v>
      </c>
      <c r="B1169" s="714">
        <v>2008</v>
      </c>
      <c r="D1169" s="722" t="s">
        <v>563</v>
      </c>
      <c r="E1169" s="722" t="s">
        <v>1499</v>
      </c>
      <c r="F1169" s="714" t="s">
        <v>705</v>
      </c>
      <c r="G1169" s="723" t="s">
        <v>1480</v>
      </c>
      <c r="H1169" s="714" t="s">
        <v>1511</v>
      </c>
      <c r="I1169" s="714" t="s">
        <v>1484</v>
      </c>
      <c r="J1169" s="724">
        <v>30</v>
      </c>
      <c r="K1169" s="741">
        <v>5.3023424732159068</v>
      </c>
      <c r="L1169" s="741">
        <v>1</v>
      </c>
      <c r="M1169" s="736">
        <v>100</v>
      </c>
      <c r="N1169" s="719">
        <f t="shared" si="54"/>
        <v>5.3023424732159068</v>
      </c>
      <c r="O1169" s="737">
        <f t="shared" si="55"/>
        <v>0.1767447491071969</v>
      </c>
      <c r="P1169" s="738">
        <v>0</v>
      </c>
      <c r="Q1169" s="737">
        <f t="shared" si="56"/>
        <v>0.1767447491071969</v>
      </c>
      <c r="R1169" s="714" t="s">
        <v>498</v>
      </c>
      <c r="S1169" s="721" t="s">
        <v>1514</v>
      </c>
      <c r="U1169" s="714">
        <v>48.9</v>
      </c>
      <c r="V1169" s="714">
        <v>10374</v>
      </c>
    </row>
    <row r="1170" spans="1:22">
      <c r="A1170" s="721" t="s">
        <v>563</v>
      </c>
      <c r="B1170" s="714">
        <v>2008</v>
      </c>
      <c r="D1170" s="722" t="s">
        <v>563</v>
      </c>
      <c r="E1170" s="722" t="s">
        <v>1515</v>
      </c>
      <c r="F1170" s="714" t="s">
        <v>705</v>
      </c>
      <c r="G1170" s="723" t="s">
        <v>1480</v>
      </c>
      <c r="H1170" s="714" t="s">
        <v>1511</v>
      </c>
      <c r="I1170" s="714" t="s">
        <v>1484</v>
      </c>
      <c r="J1170" s="724">
        <v>10</v>
      </c>
      <c r="K1170" s="741">
        <v>1.8067913564554203</v>
      </c>
      <c r="L1170" s="741">
        <v>1</v>
      </c>
      <c r="M1170" s="736">
        <v>100</v>
      </c>
      <c r="N1170" s="719">
        <f t="shared" si="54"/>
        <v>1.8067913564554203</v>
      </c>
      <c r="O1170" s="737">
        <f t="shared" si="55"/>
        <v>0.18067913564554203</v>
      </c>
      <c r="P1170" s="738">
        <v>0</v>
      </c>
      <c r="Q1170" s="737">
        <f t="shared" si="56"/>
        <v>0.18067913564554203</v>
      </c>
      <c r="R1170" s="714" t="s">
        <v>498</v>
      </c>
      <c r="S1170" s="721" t="s">
        <v>1514</v>
      </c>
      <c r="U1170" s="714">
        <v>48.9</v>
      </c>
      <c r="V1170" s="714">
        <v>10374</v>
      </c>
    </row>
    <row r="1171" spans="1:22">
      <c r="A1171" s="721" t="s">
        <v>563</v>
      </c>
      <c r="B1171" s="714">
        <v>2008</v>
      </c>
      <c r="D1171" s="722" t="s">
        <v>1603</v>
      </c>
      <c r="E1171" s="722" t="s">
        <v>1499</v>
      </c>
      <c r="F1171" s="714" t="s">
        <v>705</v>
      </c>
      <c r="G1171" s="723" t="s">
        <v>1480</v>
      </c>
      <c r="H1171" s="714" t="s">
        <v>1511</v>
      </c>
      <c r="I1171" s="714" t="s">
        <v>1484</v>
      </c>
      <c r="J1171" s="724">
        <v>30</v>
      </c>
      <c r="K1171" s="741">
        <v>5.4385327764663147</v>
      </c>
      <c r="L1171" s="741">
        <v>1</v>
      </c>
      <c r="M1171" s="736">
        <v>100</v>
      </c>
      <c r="N1171" s="719">
        <f t="shared" si="54"/>
        <v>5.4385327764663147</v>
      </c>
      <c r="O1171" s="737">
        <f t="shared" si="55"/>
        <v>0.1812844258822105</v>
      </c>
      <c r="P1171" s="738">
        <v>0</v>
      </c>
      <c r="Q1171" s="737">
        <f t="shared" si="56"/>
        <v>0.1812844258822105</v>
      </c>
      <c r="R1171" s="714" t="s">
        <v>498</v>
      </c>
      <c r="S1171" s="721" t="s">
        <v>1514</v>
      </c>
      <c r="U1171" s="714">
        <v>48.9</v>
      </c>
      <c r="V1171" s="714">
        <v>10374</v>
      </c>
    </row>
    <row r="1172" spans="1:22">
      <c r="A1172" s="721" t="s">
        <v>563</v>
      </c>
      <c r="B1172" s="714">
        <v>2008</v>
      </c>
      <c r="D1172" s="722" t="s">
        <v>1603</v>
      </c>
      <c r="E1172" s="722" t="s">
        <v>1499</v>
      </c>
      <c r="F1172" s="714" t="s">
        <v>705</v>
      </c>
      <c r="G1172" s="723" t="s">
        <v>1480</v>
      </c>
      <c r="H1172" s="714" t="s">
        <v>1511</v>
      </c>
      <c r="I1172" s="714" t="s">
        <v>1484</v>
      </c>
      <c r="J1172" s="724">
        <v>30</v>
      </c>
      <c r="K1172" s="741">
        <v>5.3023424732159068</v>
      </c>
      <c r="L1172" s="741">
        <v>1</v>
      </c>
      <c r="M1172" s="736">
        <v>100</v>
      </c>
      <c r="N1172" s="719">
        <f t="shared" si="54"/>
        <v>5.3023424732159068</v>
      </c>
      <c r="O1172" s="737">
        <f t="shared" si="55"/>
        <v>0.1767447491071969</v>
      </c>
      <c r="P1172" s="738">
        <v>0</v>
      </c>
      <c r="Q1172" s="737">
        <f t="shared" si="56"/>
        <v>0.1767447491071969</v>
      </c>
      <c r="R1172" s="714" t="s">
        <v>498</v>
      </c>
      <c r="S1172" s="721" t="s">
        <v>1514</v>
      </c>
      <c r="U1172" s="714">
        <v>48.9</v>
      </c>
      <c r="V1172" s="714">
        <v>10374</v>
      </c>
    </row>
    <row r="1173" spans="1:22">
      <c r="A1173" s="721" t="s">
        <v>563</v>
      </c>
      <c r="B1173" s="714">
        <v>2008</v>
      </c>
      <c r="D1173" s="722" t="s">
        <v>1603</v>
      </c>
      <c r="E1173" s="722" t="s">
        <v>1499</v>
      </c>
      <c r="F1173" s="714" t="s">
        <v>705</v>
      </c>
      <c r="G1173" s="723" t="s">
        <v>1480</v>
      </c>
      <c r="H1173" s="714" t="s">
        <v>1511</v>
      </c>
      <c r="I1173" s="714" t="s">
        <v>1484</v>
      </c>
      <c r="J1173" s="724">
        <v>30</v>
      </c>
      <c r="K1173" s="741">
        <v>6.1648810604684945</v>
      </c>
      <c r="L1173" s="741">
        <v>1</v>
      </c>
      <c r="M1173" s="736">
        <v>100</v>
      </c>
      <c r="N1173" s="719">
        <f t="shared" si="54"/>
        <v>6.1648810604684945</v>
      </c>
      <c r="O1173" s="737">
        <f t="shared" si="55"/>
        <v>0.20549603534894978</v>
      </c>
      <c r="P1173" s="738">
        <v>0</v>
      </c>
      <c r="Q1173" s="737">
        <f t="shared" si="56"/>
        <v>0.20549603534894978</v>
      </c>
      <c r="R1173" s="714" t="s">
        <v>498</v>
      </c>
      <c r="S1173" s="721" t="s">
        <v>1514</v>
      </c>
      <c r="U1173" s="714">
        <v>48.9</v>
      </c>
      <c r="V1173" s="714">
        <v>10374</v>
      </c>
    </row>
    <row r="1174" spans="1:22">
      <c r="A1174" s="721" t="s">
        <v>563</v>
      </c>
      <c r="B1174" s="714">
        <v>2008</v>
      </c>
      <c r="D1174" s="722" t="s">
        <v>1603</v>
      </c>
      <c r="E1174" s="722" t="s">
        <v>1499</v>
      </c>
      <c r="F1174" s="714" t="s">
        <v>705</v>
      </c>
      <c r="G1174" s="723" t="s">
        <v>1480</v>
      </c>
      <c r="H1174" s="714" t="s">
        <v>1511</v>
      </c>
      <c r="I1174" s="714" t="s">
        <v>1484</v>
      </c>
      <c r="J1174" s="724">
        <v>30</v>
      </c>
      <c r="K1174" s="741">
        <v>6.2647539495187941</v>
      </c>
      <c r="L1174" s="741">
        <v>1</v>
      </c>
      <c r="M1174" s="736">
        <v>100</v>
      </c>
      <c r="N1174" s="719">
        <f t="shared" si="54"/>
        <v>6.2647539495187941</v>
      </c>
      <c r="O1174" s="737">
        <f t="shared" si="55"/>
        <v>0.20882513165062644</v>
      </c>
      <c r="P1174" s="738">
        <v>0</v>
      </c>
      <c r="Q1174" s="737">
        <f t="shared" si="56"/>
        <v>0.20882513165062644</v>
      </c>
      <c r="R1174" s="714" t="s">
        <v>498</v>
      </c>
      <c r="S1174" s="721" t="s">
        <v>1514</v>
      </c>
      <c r="U1174" s="714">
        <v>48.9</v>
      </c>
      <c r="V1174" s="714">
        <v>10374</v>
      </c>
    </row>
    <row r="1175" spans="1:22">
      <c r="A1175" s="721" t="s">
        <v>563</v>
      </c>
      <c r="B1175" s="714">
        <v>2008</v>
      </c>
      <c r="D1175" s="722" t="s">
        <v>1603</v>
      </c>
      <c r="E1175" s="722" t="s">
        <v>1515</v>
      </c>
      <c r="F1175" s="714" t="s">
        <v>705</v>
      </c>
      <c r="G1175" s="723" t="s">
        <v>1480</v>
      </c>
      <c r="H1175" s="714" t="s">
        <v>1511</v>
      </c>
      <c r="I1175" s="714" t="s">
        <v>1484</v>
      </c>
      <c r="J1175" s="724">
        <v>30</v>
      </c>
      <c r="K1175" s="741">
        <v>5.6564372616669685</v>
      </c>
      <c r="L1175" s="741">
        <v>1</v>
      </c>
      <c r="M1175" s="736">
        <v>100</v>
      </c>
      <c r="N1175" s="719">
        <f t="shared" si="54"/>
        <v>5.6564372616669685</v>
      </c>
      <c r="O1175" s="737">
        <f t="shared" si="55"/>
        <v>0.18854790872223229</v>
      </c>
      <c r="P1175" s="738">
        <v>0</v>
      </c>
      <c r="Q1175" s="737">
        <f t="shared" si="56"/>
        <v>0.18854790872223229</v>
      </c>
      <c r="R1175" s="714" t="s">
        <v>498</v>
      </c>
      <c r="S1175" s="721" t="s">
        <v>1514</v>
      </c>
      <c r="U1175" s="714">
        <v>48.9</v>
      </c>
      <c r="V1175" s="714">
        <v>10374</v>
      </c>
    </row>
    <row r="1176" spans="1:22">
      <c r="A1176" s="721" t="s">
        <v>563</v>
      </c>
      <c r="B1176" s="714">
        <v>2008</v>
      </c>
      <c r="D1176" s="722" t="s">
        <v>1604</v>
      </c>
      <c r="E1176" s="722" t="s">
        <v>1515</v>
      </c>
      <c r="F1176" s="714" t="s">
        <v>705</v>
      </c>
      <c r="G1176" s="723" t="s">
        <v>1480</v>
      </c>
      <c r="H1176" s="714" t="s">
        <v>1511</v>
      </c>
      <c r="I1176" s="714" t="s">
        <v>1484</v>
      </c>
      <c r="J1176" s="724">
        <v>30</v>
      </c>
      <c r="K1176" s="741">
        <v>5.447612130016342</v>
      </c>
      <c r="L1176" s="741">
        <v>1</v>
      </c>
      <c r="M1176" s="736">
        <v>100</v>
      </c>
      <c r="N1176" s="719">
        <f t="shared" si="54"/>
        <v>5.447612130016342</v>
      </c>
      <c r="O1176" s="737">
        <f t="shared" si="55"/>
        <v>0.18158707100054475</v>
      </c>
      <c r="P1176" s="738">
        <v>0</v>
      </c>
      <c r="Q1176" s="737">
        <f t="shared" si="56"/>
        <v>0.18158707100054475</v>
      </c>
      <c r="R1176" s="714" t="s">
        <v>498</v>
      </c>
      <c r="S1176" s="721" t="s">
        <v>1514</v>
      </c>
      <c r="U1176" s="714">
        <v>48.9</v>
      </c>
      <c r="V1176" s="714">
        <v>10374</v>
      </c>
    </row>
    <row r="1177" spans="1:22">
      <c r="A1177" s="721" t="s">
        <v>563</v>
      </c>
      <c r="B1177" s="714">
        <v>2008</v>
      </c>
      <c r="D1177" s="722" t="s">
        <v>563</v>
      </c>
      <c r="E1177" s="722" t="s">
        <v>1499</v>
      </c>
      <c r="F1177" s="714" t="s">
        <v>705</v>
      </c>
      <c r="G1177" s="723" t="s">
        <v>1480</v>
      </c>
      <c r="H1177" s="714" t="s">
        <v>1511</v>
      </c>
      <c r="I1177" s="714" t="s">
        <v>1484</v>
      </c>
      <c r="J1177" s="724">
        <v>30</v>
      </c>
      <c r="K1177" s="741">
        <v>6.3827855456691482</v>
      </c>
      <c r="L1177" s="741">
        <v>1</v>
      </c>
      <c r="M1177" s="736">
        <v>100</v>
      </c>
      <c r="N1177" s="719">
        <f t="shared" si="54"/>
        <v>6.3827855456691482</v>
      </c>
      <c r="O1177" s="737">
        <f t="shared" si="55"/>
        <v>0.2127595181889716</v>
      </c>
      <c r="P1177" s="738">
        <v>0</v>
      </c>
      <c r="Q1177" s="737">
        <f t="shared" si="56"/>
        <v>0.2127595181889716</v>
      </c>
      <c r="R1177" s="714" t="s">
        <v>498</v>
      </c>
      <c r="S1177" s="721" t="s">
        <v>1514</v>
      </c>
      <c r="U1177" s="714">
        <v>48.9</v>
      </c>
      <c r="V1177" s="714">
        <v>10374</v>
      </c>
    </row>
    <row r="1178" spans="1:22">
      <c r="A1178" s="721" t="s">
        <v>563</v>
      </c>
      <c r="B1178" s="714">
        <v>2008</v>
      </c>
      <c r="D1178" s="722" t="s">
        <v>563</v>
      </c>
      <c r="E1178" s="722" t="s">
        <v>1499</v>
      </c>
      <c r="F1178" s="714" t="s">
        <v>705</v>
      </c>
      <c r="G1178" s="723" t="s">
        <v>1480</v>
      </c>
      <c r="H1178" s="714" t="s">
        <v>1511</v>
      </c>
      <c r="I1178" s="714" t="s">
        <v>1484</v>
      </c>
      <c r="J1178" s="724">
        <v>30</v>
      </c>
      <c r="K1178" s="741">
        <v>6.2647539495187941</v>
      </c>
      <c r="L1178" s="741">
        <v>1</v>
      </c>
      <c r="M1178" s="736">
        <v>100</v>
      </c>
      <c r="N1178" s="719">
        <f t="shared" si="54"/>
        <v>6.2647539495187941</v>
      </c>
      <c r="O1178" s="737">
        <f t="shared" si="55"/>
        <v>0.20882513165062644</v>
      </c>
      <c r="P1178" s="738">
        <v>0</v>
      </c>
      <c r="Q1178" s="737">
        <f t="shared" si="56"/>
        <v>0.20882513165062644</v>
      </c>
      <c r="R1178" s="714" t="s">
        <v>498</v>
      </c>
      <c r="S1178" s="721" t="s">
        <v>1514</v>
      </c>
      <c r="U1178" s="714">
        <v>48.9</v>
      </c>
      <c r="V1178" s="714">
        <v>10374</v>
      </c>
    </row>
    <row r="1179" spans="1:22">
      <c r="A1179" s="721" t="s">
        <v>563</v>
      </c>
      <c r="B1179" s="714">
        <v>2008</v>
      </c>
      <c r="D1179" s="722" t="s">
        <v>1605</v>
      </c>
      <c r="E1179" s="722" t="s">
        <v>1499</v>
      </c>
      <c r="F1179" s="714" t="s">
        <v>705</v>
      </c>
      <c r="G1179" s="723" t="s">
        <v>1480</v>
      </c>
      <c r="H1179" s="714" t="s">
        <v>1511</v>
      </c>
      <c r="I1179" s="714" t="s">
        <v>1484</v>
      </c>
      <c r="J1179" s="724">
        <v>30</v>
      </c>
      <c r="K1179" s="741">
        <v>4.2491374614127473</v>
      </c>
      <c r="L1179" s="741">
        <v>1</v>
      </c>
      <c r="M1179" s="736">
        <v>100</v>
      </c>
      <c r="N1179" s="719">
        <f t="shared" si="54"/>
        <v>4.2491374614127473</v>
      </c>
      <c r="O1179" s="737">
        <f t="shared" si="55"/>
        <v>0.14163791538042492</v>
      </c>
      <c r="P1179" s="738">
        <v>0</v>
      </c>
      <c r="Q1179" s="737">
        <f t="shared" si="56"/>
        <v>0.14163791538042492</v>
      </c>
      <c r="R1179" s="714" t="s">
        <v>498</v>
      </c>
      <c r="S1179" s="721" t="s">
        <v>1514</v>
      </c>
      <c r="U1179" s="714">
        <v>48.9</v>
      </c>
      <c r="V1179" s="714">
        <v>10374</v>
      </c>
    </row>
    <row r="1180" spans="1:22">
      <c r="A1180" s="721" t="s">
        <v>563</v>
      </c>
      <c r="B1180" s="714">
        <v>2008</v>
      </c>
      <c r="D1180" s="722" t="s">
        <v>563</v>
      </c>
      <c r="E1180" s="722" t="s">
        <v>1499</v>
      </c>
      <c r="F1180" s="714" t="s">
        <v>705</v>
      </c>
      <c r="G1180" s="723" t="s">
        <v>1480</v>
      </c>
      <c r="H1180" s="714" t="s">
        <v>1511</v>
      </c>
      <c r="I1180" s="714" t="s">
        <v>1484</v>
      </c>
      <c r="J1180" s="724">
        <v>30</v>
      </c>
      <c r="K1180" s="741">
        <v>5.3023424732159068</v>
      </c>
      <c r="L1180" s="741">
        <v>1</v>
      </c>
      <c r="M1180" s="736">
        <v>100</v>
      </c>
      <c r="N1180" s="719">
        <f t="shared" si="54"/>
        <v>5.3023424732159068</v>
      </c>
      <c r="O1180" s="737">
        <f t="shared" si="55"/>
        <v>0.1767447491071969</v>
      </c>
      <c r="P1180" s="738">
        <v>0</v>
      </c>
      <c r="Q1180" s="737">
        <f t="shared" si="56"/>
        <v>0.1767447491071969</v>
      </c>
      <c r="R1180" s="714" t="s">
        <v>498</v>
      </c>
      <c r="S1180" s="721" t="s">
        <v>1514</v>
      </c>
      <c r="U1180" s="714">
        <v>48.9</v>
      </c>
      <c r="V1180" s="714">
        <v>10374</v>
      </c>
    </row>
    <row r="1181" spans="1:22">
      <c r="A1181" s="721" t="s">
        <v>563</v>
      </c>
      <c r="B1181" s="714">
        <v>2008</v>
      </c>
      <c r="D1181" s="722" t="s">
        <v>563</v>
      </c>
      <c r="E1181" s="722" t="s">
        <v>1499</v>
      </c>
      <c r="F1181" s="714" t="s">
        <v>705</v>
      </c>
      <c r="G1181" s="723" t="s">
        <v>1480</v>
      </c>
      <c r="H1181" s="714" t="s">
        <v>1511</v>
      </c>
      <c r="I1181" s="714" t="s">
        <v>1484</v>
      </c>
      <c r="J1181" s="724">
        <v>30</v>
      </c>
      <c r="K1181" s="741">
        <v>7.9262756491737782</v>
      </c>
      <c r="L1181" s="741">
        <v>1</v>
      </c>
      <c r="M1181" s="736">
        <v>100</v>
      </c>
      <c r="N1181" s="719">
        <f t="shared" si="54"/>
        <v>7.9262756491737782</v>
      </c>
      <c r="O1181" s="737">
        <f t="shared" si="55"/>
        <v>0.2642091883057926</v>
      </c>
      <c r="P1181" s="738">
        <v>0</v>
      </c>
      <c r="Q1181" s="737">
        <f t="shared" si="56"/>
        <v>0.2642091883057926</v>
      </c>
      <c r="R1181" s="714" t="s">
        <v>498</v>
      </c>
      <c r="S1181" s="721" t="s">
        <v>1514</v>
      </c>
      <c r="U1181" s="714">
        <v>48.9</v>
      </c>
      <c r="V1181" s="714">
        <v>10374</v>
      </c>
    </row>
    <row r="1182" spans="1:22">
      <c r="A1182" s="721" t="s">
        <v>563</v>
      </c>
      <c r="B1182" s="714">
        <v>2008</v>
      </c>
      <c r="D1182" s="722" t="s">
        <v>563</v>
      </c>
      <c r="E1182" s="722" t="s">
        <v>1499</v>
      </c>
      <c r="F1182" s="714" t="s">
        <v>705</v>
      </c>
      <c r="G1182" s="723" t="s">
        <v>1480</v>
      </c>
      <c r="H1182" s="714" t="s">
        <v>1511</v>
      </c>
      <c r="I1182" s="714" t="s">
        <v>1484</v>
      </c>
      <c r="J1182" s="724">
        <v>30</v>
      </c>
      <c r="K1182" s="741">
        <v>5.5202469584165605</v>
      </c>
      <c r="L1182" s="741">
        <v>1</v>
      </c>
      <c r="M1182" s="736">
        <v>100</v>
      </c>
      <c r="N1182" s="719">
        <f t="shared" si="54"/>
        <v>5.5202469584165605</v>
      </c>
      <c r="O1182" s="737">
        <f t="shared" si="55"/>
        <v>0.18400823194721869</v>
      </c>
      <c r="P1182" s="738">
        <v>0</v>
      </c>
      <c r="Q1182" s="737">
        <f t="shared" si="56"/>
        <v>0.18400823194721869</v>
      </c>
      <c r="R1182" s="714" t="s">
        <v>498</v>
      </c>
      <c r="S1182" s="721" t="s">
        <v>1514</v>
      </c>
      <c r="U1182" s="714">
        <v>48.9</v>
      </c>
      <c r="V1182" s="714">
        <v>10374</v>
      </c>
    </row>
    <row r="1183" spans="1:22">
      <c r="A1183" s="721" t="s">
        <v>563</v>
      </c>
      <c r="B1183" s="714">
        <v>2008</v>
      </c>
      <c r="D1183" s="722" t="s">
        <v>563</v>
      </c>
      <c r="E1183" s="722" t="s">
        <v>1499</v>
      </c>
      <c r="F1183" s="714" t="s">
        <v>705</v>
      </c>
      <c r="G1183" s="723" t="s">
        <v>1480</v>
      </c>
      <c r="H1183" s="714" t="s">
        <v>1511</v>
      </c>
      <c r="I1183" s="714" t="s">
        <v>1484</v>
      </c>
      <c r="J1183" s="724">
        <v>30</v>
      </c>
      <c r="K1183" s="741">
        <v>4.6304703105138909</v>
      </c>
      <c r="L1183" s="741">
        <v>1</v>
      </c>
      <c r="M1183" s="736">
        <v>100</v>
      </c>
      <c r="N1183" s="719">
        <f t="shared" si="54"/>
        <v>4.6304703105138909</v>
      </c>
      <c r="O1183" s="737">
        <f t="shared" si="55"/>
        <v>0.15434901035046303</v>
      </c>
      <c r="P1183" s="738">
        <v>0</v>
      </c>
      <c r="Q1183" s="737">
        <f t="shared" si="56"/>
        <v>0.15434901035046303</v>
      </c>
      <c r="R1183" s="714" t="s">
        <v>498</v>
      </c>
      <c r="S1183" s="721" t="s">
        <v>1514</v>
      </c>
      <c r="U1183" s="714">
        <v>48.9</v>
      </c>
      <c r="V1183" s="714">
        <v>10374</v>
      </c>
    </row>
    <row r="1184" spans="1:22">
      <c r="A1184" s="721" t="s">
        <v>563</v>
      </c>
      <c r="B1184" s="714">
        <v>2008</v>
      </c>
      <c r="D1184" s="722" t="s">
        <v>1606</v>
      </c>
      <c r="E1184" s="722" t="s">
        <v>1499</v>
      </c>
      <c r="F1184" s="714" t="s">
        <v>705</v>
      </c>
      <c r="G1184" s="723" t="s">
        <v>1480</v>
      </c>
      <c r="H1184" s="714" t="s">
        <v>1511</v>
      </c>
      <c r="I1184" s="714" t="s">
        <v>1484</v>
      </c>
      <c r="J1184" s="724">
        <v>30</v>
      </c>
      <c r="K1184" s="741">
        <v>5.5729072090067184</v>
      </c>
      <c r="L1184" s="741">
        <v>1</v>
      </c>
      <c r="M1184" s="736">
        <v>100</v>
      </c>
      <c r="N1184" s="719">
        <f t="shared" si="54"/>
        <v>5.5729072090067184</v>
      </c>
      <c r="O1184" s="737">
        <f t="shared" si="55"/>
        <v>0.18576357363355728</v>
      </c>
      <c r="P1184" s="738">
        <v>0</v>
      </c>
      <c r="Q1184" s="737">
        <f t="shared" si="56"/>
        <v>0.18576357363355728</v>
      </c>
      <c r="R1184" s="714" t="s">
        <v>498</v>
      </c>
      <c r="S1184" s="721" t="s">
        <v>1514</v>
      </c>
      <c r="U1184" s="714">
        <v>48.9</v>
      </c>
      <c r="V1184" s="714">
        <v>10374</v>
      </c>
    </row>
    <row r="1185" spans="1:22">
      <c r="A1185" s="721" t="s">
        <v>563</v>
      </c>
      <c r="B1185" s="714">
        <v>2008</v>
      </c>
      <c r="D1185" s="722" t="s">
        <v>563</v>
      </c>
      <c r="E1185" s="722" t="s">
        <v>1515</v>
      </c>
      <c r="F1185" s="714" t="s">
        <v>705</v>
      </c>
      <c r="G1185" s="723" t="s">
        <v>1480</v>
      </c>
      <c r="H1185" s="714" t="s">
        <v>1511</v>
      </c>
      <c r="I1185" s="714" t="s">
        <v>1484</v>
      </c>
      <c r="J1185" s="724">
        <v>30</v>
      </c>
      <c r="K1185" s="741">
        <v>5.447612130016342</v>
      </c>
      <c r="L1185" s="741">
        <v>1</v>
      </c>
      <c r="M1185" s="736">
        <v>100</v>
      </c>
      <c r="N1185" s="719">
        <f t="shared" si="54"/>
        <v>5.447612130016342</v>
      </c>
      <c r="O1185" s="737">
        <f t="shared" si="55"/>
        <v>0.18158707100054475</v>
      </c>
      <c r="P1185" s="738">
        <v>0</v>
      </c>
      <c r="Q1185" s="737">
        <f t="shared" si="56"/>
        <v>0.18158707100054475</v>
      </c>
      <c r="R1185" s="714" t="s">
        <v>498</v>
      </c>
      <c r="S1185" s="721" t="s">
        <v>1514</v>
      </c>
      <c r="U1185" s="714">
        <v>48.9</v>
      </c>
      <c r="V1185" s="714">
        <v>10374</v>
      </c>
    </row>
    <row r="1186" spans="1:22">
      <c r="A1186" s="721" t="s">
        <v>563</v>
      </c>
      <c r="B1186" s="714">
        <v>2008</v>
      </c>
      <c r="D1186" s="722" t="s">
        <v>1603</v>
      </c>
      <c r="E1186" s="722" t="s">
        <v>1499</v>
      </c>
      <c r="F1186" s="714" t="s">
        <v>705</v>
      </c>
      <c r="G1186" s="723" t="s">
        <v>1480</v>
      </c>
      <c r="H1186" s="714" t="s">
        <v>1511</v>
      </c>
      <c r="I1186" s="714" t="s">
        <v>1484</v>
      </c>
      <c r="J1186" s="724">
        <v>90</v>
      </c>
      <c r="K1186" s="741">
        <v>11.639731251134918</v>
      </c>
      <c r="L1186" s="741">
        <v>1</v>
      </c>
      <c r="M1186" s="736">
        <v>100</v>
      </c>
      <c r="N1186" s="719">
        <f t="shared" si="54"/>
        <v>11.639731251134918</v>
      </c>
      <c r="O1186" s="737">
        <f t="shared" si="55"/>
        <v>0.12933034723483242</v>
      </c>
      <c r="P1186" s="738">
        <v>0</v>
      </c>
      <c r="Q1186" s="737">
        <f t="shared" si="56"/>
        <v>0.12933034723483242</v>
      </c>
      <c r="R1186" s="714" t="s">
        <v>498</v>
      </c>
      <c r="S1186" s="721" t="s">
        <v>1514</v>
      </c>
      <c r="U1186" s="714">
        <v>48.9</v>
      </c>
      <c r="V1186" s="714">
        <v>10374</v>
      </c>
    </row>
    <row r="1187" spans="1:22">
      <c r="A1187" s="721" t="s">
        <v>563</v>
      </c>
      <c r="B1187" s="714">
        <v>2008</v>
      </c>
      <c r="D1187" s="722" t="s">
        <v>563</v>
      </c>
      <c r="E1187" s="722" t="s">
        <v>1499</v>
      </c>
      <c r="F1187" s="714" t="s">
        <v>705</v>
      </c>
      <c r="G1187" s="723" t="s">
        <v>1480</v>
      </c>
      <c r="H1187" s="714" t="s">
        <v>1511</v>
      </c>
      <c r="I1187" s="714" t="s">
        <v>1484</v>
      </c>
      <c r="J1187" s="724">
        <v>30</v>
      </c>
      <c r="K1187" s="741">
        <v>7.0383148719811146</v>
      </c>
      <c r="L1187" s="741">
        <v>1</v>
      </c>
      <c r="M1187" s="736">
        <v>100</v>
      </c>
      <c r="N1187" s="719">
        <f t="shared" si="54"/>
        <v>7.0383148719811146</v>
      </c>
      <c r="O1187" s="737">
        <f t="shared" si="55"/>
        <v>0.23461049573270382</v>
      </c>
      <c r="P1187" s="738">
        <v>0</v>
      </c>
      <c r="Q1187" s="737">
        <f t="shared" si="56"/>
        <v>0.23461049573270382</v>
      </c>
      <c r="R1187" s="714" t="s">
        <v>498</v>
      </c>
      <c r="S1187" s="721" t="s">
        <v>1514</v>
      </c>
      <c r="U1187" s="714">
        <v>48.9</v>
      </c>
      <c r="V1187" s="714">
        <v>10374</v>
      </c>
    </row>
    <row r="1188" spans="1:22">
      <c r="A1188" s="721" t="s">
        <v>563</v>
      </c>
      <c r="B1188" s="714">
        <v>2008</v>
      </c>
      <c r="D1188" s="722" t="s">
        <v>563</v>
      </c>
      <c r="E1188" s="722" t="s">
        <v>1515</v>
      </c>
      <c r="F1188" s="714" t="s">
        <v>705</v>
      </c>
      <c r="G1188" s="723" t="s">
        <v>1480</v>
      </c>
      <c r="H1188" s="714" t="s">
        <v>1511</v>
      </c>
      <c r="I1188" s="714" t="s">
        <v>1484</v>
      </c>
      <c r="J1188" s="724">
        <v>30</v>
      </c>
      <c r="K1188" s="741">
        <v>5.9578717995278732</v>
      </c>
      <c r="L1188" s="741">
        <v>1</v>
      </c>
      <c r="M1188" s="736">
        <v>100</v>
      </c>
      <c r="N1188" s="719">
        <f t="shared" si="54"/>
        <v>5.9578717995278732</v>
      </c>
      <c r="O1188" s="737">
        <f t="shared" si="55"/>
        <v>0.19859572665092912</v>
      </c>
      <c r="P1188" s="738">
        <v>0</v>
      </c>
      <c r="Q1188" s="737">
        <f t="shared" si="56"/>
        <v>0.19859572665092912</v>
      </c>
      <c r="R1188" s="714" t="s">
        <v>498</v>
      </c>
      <c r="S1188" s="721" t="s">
        <v>1514</v>
      </c>
      <c r="U1188" s="714">
        <v>48.9</v>
      </c>
      <c r="V1188" s="714">
        <v>10374</v>
      </c>
    </row>
    <row r="1189" spans="1:22">
      <c r="A1189" s="721" t="s">
        <v>563</v>
      </c>
      <c r="B1189" s="714">
        <v>2008</v>
      </c>
      <c r="D1189" s="722" t="s">
        <v>563</v>
      </c>
      <c r="E1189" s="722" t="s">
        <v>1515</v>
      </c>
      <c r="F1189" s="714" t="s">
        <v>705</v>
      </c>
      <c r="G1189" s="723" t="s">
        <v>1480</v>
      </c>
      <c r="H1189" s="714" t="s">
        <v>1511</v>
      </c>
      <c r="I1189" s="714" t="s">
        <v>1484</v>
      </c>
      <c r="J1189" s="724">
        <v>30</v>
      </c>
      <c r="K1189" s="741">
        <v>5.9578717995278732</v>
      </c>
      <c r="L1189" s="741">
        <v>1</v>
      </c>
      <c r="M1189" s="736">
        <v>100</v>
      </c>
      <c r="N1189" s="719">
        <f t="shared" si="54"/>
        <v>5.9578717995278732</v>
      </c>
      <c r="O1189" s="737">
        <f t="shared" si="55"/>
        <v>0.19859572665092912</v>
      </c>
      <c r="P1189" s="738">
        <v>0</v>
      </c>
      <c r="Q1189" s="737">
        <f t="shared" si="56"/>
        <v>0.19859572665092912</v>
      </c>
      <c r="R1189" s="714" t="s">
        <v>498</v>
      </c>
      <c r="S1189" s="721" t="s">
        <v>1514</v>
      </c>
      <c r="U1189" s="714">
        <v>48.9</v>
      </c>
      <c r="V1189" s="714">
        <v>10374</v>
      </c>
    </row>
    <row r="1190" spans="1:22">
      <c r="A1190" s="721" t="s">
        <v>563</v>
      </c>
      <c r="B1190" s="714">
        <v>2008</v>
      </c>
      <c r="D1190" s="722" t="s">
        <v>563</v>
      </c>
      <c r="E1190" s="722" t="s">
        <v>1499</v>
      </c>
      <c r="F1190" s="714" t="s">
        <v>705</v>
      </c>
      <c r="G1190" s="723" t="s">
        <v>1480</v>
      </c>
      <c r="H1190" s="714" t="s">
        <v>1511</v>
      </c>
      <c r="I1190" s="714" t="s">
        <v>1484</v>
      </c>
      <c r="J1190" s="724">
        <v>30</v>
      </c>
      <c r="K1190" s="741">
        <v>7.9262756491737782</v>
      </c>
      <c r="L1190" s="741">
        <v>1</v>
      </c>
      <c r="M1190" s="736">
        <v>100</v>
      </c>
      <c r="N1190" s="719">
        <f t="shared" si="54"/>
        <v>7.9262756491737782</v>
      </c>
      <c r="O1190" s="737">
        <f t="shared" si="55"/>
        <v>0.2642091883057926</v>
      </c>
      <c r="P1190" s="738">
        <v>0</v>
      </c>
      <c r="Q1190" s="737">
        <f t="shared" si="56"/>
        <v>0.2642091883057926</v>
      </c>
      <c r="R1190" s="714" t="s">
        <v>498</v>
      </c>
      <c r="S1190" s="721" t="s">
        <v>1514</v>
      </c>
      <c r="U1190" s="714">
        <v>48.9</v>
      </c>
      <c r="V1190" s="714">
        <v>10374</v>
      </c>
    </row>
    <row r="1191" spans="1:22">
      <c r="A1191" s="721" t="s">
        <v>563</v>
      </c>
      <c r="B1191" s="714">
        <v>2008</v>
      </c>
      <c r="D1191" s="722" t="s">
        <v>1607</v>
      </c>
      <c r="E1191" s="722" t="s">
        <v>1499</v>
      </c>
      <c r="F1191" s="714" t="s">
        <v>705</v>
      </c>
      <c r="G1191" s="723" t="s">
        <v>1480</v>
      </c>
      <c r="H1191" s="714" t="s">
        <v>1511</v>
      </c>
      <c r="I1191" s="714" t="s">
        <v>1484</v>
      </c>
      <c r="J1191" s="724">
        <v>30</v>
      </c>
      <c r="K1191" s="741">
        <v>5.2206282912656619</v>
      </c>
      <c r="L1191" s="741">
        <v>1</v>
      </c>
      <c r="M1191" s="736">
        <v>100</v>
      </c>
      <c r="N1191" s="719">
        <f t="shared" si="54"/>
        <v>5.2206282912656619</v>
      </c>
      <c r="O1191" s="737">
        <f t="shared" si="55"/>
        <v>0.17402094304218874</v>
      </c>
      <c r="P1191" s="738">
        <v>0</v>
      </c>
      <c r="Q1191" s="737">
        <f t="shared" si="56"/>
        <v>0.17402094304218874</v>
      </c>
      <c r="R1191" s="714" t="s">
        <v>498</v>
      </c>
      <c r="S1191" s="721" t="s">
        <v>1514</v>
      </c>
      <c r="U1191" s="714">
        <v>48.9</v>
      </c>
      <c r="V1191" s="714">
        <v>10374</v>
      </c>
    </row>
    <row r="1192" spans="1:22">
      <c r="A1192" s="721" t="s">
        <v>545</v>
      </c>
      <c r="B1192" s="714">
        <v>2008</v>
      </c>
      <c r="D1192" s="722" t="s">
        <v>544</v>
      </c>
      <c r="E1192" s="722" t="s">
        <v>547</v>
      </c>
      <c r="F1192" s="714" t="s">
        <v>705</v>
      </c>
      <c r="G1192" s="723" t="s">
        <v>1480</v>
      </c>
      <c r="H1192" s="714" t="s">
        <v>1608</v>
      </c>
      <c r="I1192" s="714" t="s">
        <v>1484</v>
      </c>
      <c r="J1192" s="724">
        <v>60</v>
      </c>
      <c r="K1192" s="741">
        <v>34.329035772652986</v>
      </c>
      <c r="L1192" s="741">
        <v>1</v>
      </c>
      <c r="M1192" s="736">
        <v>100</v>
      </c>
      <c r="N1192" s="719">
        <f t="shared" si="54"/>
        <v>34.329035772652986</v>
      </c>
      <c r="O1192" s="737">
        <f t="shared" si="55"/>
        <v>0.57215059621088316</v>
      </c>
      <c r="P1192" s="738">
        <v>0</v>
      </c>
      <c r="Q1192" s="737">
        <f t="shared" si="56"/>
        <v>0.57215059621088316</v>
      </c>
      <c r="R1192" s="714" t="s">
        <v>498</v>
      </c>
      <c r="S1192" s="721" t="s">
        <v>1609</v>
      </c>
      <c r="U1192" s="714">
        <v>48.9</v>
      </c>
      <c r="V1192" s="714">
        <v>10374</v>
      </c>
    </row>
    <row r="1193" spans="1:22">
      <c r="A1193" s="721" t="s">
        <v>545</v>
      </c>
      <c r="B1193" s="714">
        <v>2008</v>
      </c>
      <c r="D1193" s="722" t="s">
        <v>545</v>
      </c>
      <c r="E1193" s="722" t="s">
        <v>1486</v>
      </c>
      <c r="F1193" s="714" t="s">
        <v>705</v>
      </c>
      <c r="G1193" s="723" t="s">
        <v>1480</v>
      </c>
      <c r="H1193" s="714" t="s">
        <v>1608</v>
      </c>
      <c r="I1193" s="714" t="s">
        <v>1484</v>
      </c>
      <c r="J1193" s="724">
        <v>30</v>
      </c>
      <c r="K1193" s="741">
        <v>8.9976393680769924</v>
      </c>
      <c r="L1193" s="741">
        <v>1</v>
      </c>
      <c r="M1193" s="736">
        <v>100</v>
      </c>
      <c r="N1193" s="719">
        <f t="shared" si="54"/>
        <v>8.9976393680769924</v>
      </c>
      <c r="O1193" s="737">
        <f t="shared" si="55"/>
        <v>0.29992131226923308</v>
      </c>
      <c r="P1193" s="738">
        <v>0</v>
      </c>
      <c r="Q1193" s="737">
        <f t="shared" si="56"/>
        <v>0.29992131226923308</v>
      </c>
      <c r="R1193" s="714" t="s">
        <v>498</v>
      </c>
      <c r="S1193" s="721" t="s">
        <v>1609</v>
      </c>
      <c r="U1193" s="714">
        <v>48.9</v>
      </c>
      <c r="V1193" s="714">
        <v>10374</v>
      </c>
    </row>
    <row r="1194" spans="1:22">
      <c r="A1194" s="721" t="s">
        <v>545</v>
      </c>
      <c r="B1194" s="714">
        <v>2008</v>
      </c>
      <c r="D1194" s="722" t="s">
        <v>544</v>
      </c>
      <c r="E1194" s="722" t="s">
        <v>547</v>
      </c>
      <c r="F1194" s="714" t="s">
        <v>705</v>
      </c>
      <c r="G1194" s="723" t="s">
        <v>1480</v>
      </c>
      <c r="H1194" s="714" t="s">
        <v>1608</v>
      </c>
      <c r="I1194" s="714" t="s">
        <v>1484</v>
      </c>
      <c r="J1194" s="724">
        <v>1</v>
      </c>
      <c r="K1194" s="741">
        <v>0.54476121300163427</v>
      </c>
      <c r="L1194" s="741">
        <v>1</v>
      </c>
      <c r="M1194" s="736">
        <v>100</v>
      </c>
      <c r="N1194" s="719">
        <f t="shared" si="54"/>
        <v>0.54476121300163427</v>
      </c>
      <c r="O1194" s="737">
        <f t="shared" si="55"/>
        <v>0.54476121300163427</v>
      </c>
      <c r="P1194" s="738">
        <v>0</v>
      </c>
      <c r="Q1194" s="737">
        <f t="shared" si="56"/>
        <v>0.54476121300163427</v>
      </c>
      <c r="R1194" s="714" t="s">
        <v>498</v>
      </c>
      <c r="S1194" s="721" t="s">
        <v>1609</v>
      </c>
      <c r="U1194" s="714">
        <v>48.9</v>
      </c>
      <c r="V1194" s="714">
        <v>10374</v>
      </c>
    </row>
    <row r="1195" spans="1:22">
      <c r="A1195" s="721" t="s">
        <v>545</v>
      </c>
      <c r="B1195" s="714">
        <v>2008</v>
      </c>
      <c r="D1195" s="722" t="s">
        <v>545</v>
      </c>
      <c r="E1195" s="722" t="s">
        <v>732</v>
      </c>
      <c r="F1195" s="714" t="s">
        <v>705</v>
      </c>
      <c r="G1195" s="723" t="s">
        <v>1480</v>
      </c>
      <c r="H1195" s="714" t="s">
        <v>1608</v>
      </c>
      <c r="I1195" s="714" t="s">
        <v>402</v>
      </c>
      <c r="J1195" s="724">
        <v>1</v>
      </c>
      <c r="K1195" s="741">
        <v>0.2179044852006537</v>
      </c>
      <c r="L1195" s="741">
        <v>1</v>
      </c>
      <c r="M1195" s="736">
        <v>100</v>
      </c>
      <c r="N1195" s="719">
        <f t="shared" si="54"/>
        <v>0.2179044852006537</v>
      </c>
      <c r="O1195" s="737">
        <f t="shared" si="55"/>
        <v>0.21790448520065372</v>
      </c>
      <c r="P1195" s="738">
        <v>0</v>
      </c>
      <c r="Q1195" s="737">
        <f t="shared" si="56"/>
        <v>0.21790448520065372</v>
      </c>
      <c r="R1195" s="714" t="s">
        <v>498</v>
      </c>
      <c r="S1195" s="721" t="s">
        <v>1609</v>
      </c>
      <c r="U1195" s="714">
        <v>48.9</v>
      </c>
      <c r="V1195" s="714">
        <v>10374</v>
      </c>
    </row>
    <row r="1196" spans="1:22">
      <c r="A1196" s="721" t="s">
        <v>545</v>
      </c>
      <c r="B1196" s="714">
        <v>2008</v>
      </c>
      <c r="D1196" s="722" t="s">
        <v>544</v>
      </c>
      <c r="E1196" s="722" t="s">
        <v>547</v>
      </c>
      <c r="F1196" s="714" t="s">
        <v>705</v>
      </c>
      <c r="G1196" s="723" t="s">
        <v>1480</v>
      </c>
      <c r="H1196" s="714" t="s">
        <v>1608</v>
      </c>
      <c r="I1196" s="714" t="s">
        <v>1484</v>
      </c>
      <c r="J1196" s="724">
        <v>4</v>
      </c>
      <c r="K1196" s="741">
        <v>2.6330125295078988</v>
      </c>
      <c r="L1196" s="741">
        <v>1</v>
      </c>
      <c r="M1196" s="736">
        <v>100</v>
      </c>
      <c r="N1196" s="719">
        <f t="shared" si="54"/>
        <v>2.6330125295078988</v>
      </c>
      <c r="O1196" s="737">
        <f t="shared" si="55"/>
        <v>0.65825313237697469</v>
      </c>
      <c r="P1196" s="738">
        <v>0</v>
      </c>
      <c r="Q1196" s="737">
        <f t="shared" si="56"/>
        <v>0.65825313237697469</v>
      </c>
      <c r="R1196" s="714" t="s">
        <v>498</v>
      </c>
      <c r="S1196" s="721" t="s">
        <v>1609</v>
      </c>
      <c r="U1196" s="714">
        <v>48.9</v>
      </c>
      <c r="V1196" s="714">
        <v>10374</v>
      </c>
    </row>
    <row r="1197" spans="1:22">
      <c r="A1197" s="721" t="s">
        <v>545</v>
      </c>
      <c r="B1197" s="714">
        <v>2008</v>
      </c>
      <c r="D1197" s="722" t="s">
        <v>545</v>
      </c>
      <c r="E1197" s="722" t="s">
        <v>1486</v>
      </c>
      <c r="F1197" s="714" t="s">
        <v>705</v>
      </c>
      <c r="G1197" s="723" t="s">
        <v>1480</v>
      </c>
      <c r="H1197" s="714" t="s">
        <v>1608</v>
      </c>
      <c r="I1197" s="714" t="s">
        <v>1484</v>
      </c>
      <c r="J1197" s="724">
        <v>1</v>
      </c>
      <c r="K1197" s="741">
        <v>0.25422189940076262</v>
      </c>
      <c r="L1197" s="741">
        <v>1</v>
      </c>
      <c r="M1197" s="736">
        <v>100</v>
      </c>
      <c r="N1197" s="719">
        <f t="shared" si="54"/>
        <v>0.25422189940076262</v>
      </c>
      <c r="O1197" s="737">
        <f t="shared" si="55"/>
        <v>0.25422189940076262</v>
      </c>
      <c r="P1197" s="738">
        <v>0</v>
      </c>
      <c r="Q1197" s="737">
        <f t="shared" si="56"/>
        <v>0.25422189940076262</v>
      </c>
      <c r="R1197" s="714" t="s">
        <v>498</v>
      </c>
      <c r="S1197" s="721" t="s">
        <v>1609</v>
      </c>
      <c r="U1197" s="714">
        <v>48.9</v>
      </c>
      <c r="V1197" s="714">
        <v>10374</v>
      </c>
    </row>
    <row r="1198" spans="1:22">
      <c r="A1198" s="721" t="s">
        <v>545</v>
      </c>
      <c r="B1198" s="714">
        <v>2008</v>
      </c>
      <c r="D1198" s="722" t="s">
        <v>544</v>
      </c>
      <c r="E1198" s="722" t="s">
        <v>547</v>
      </c>
      <c r="F1198" s="714" t="s">
        <v>705</v>
      </c>
      <c r="G1198" s="723" t="s">
        <v>1480</v>
      </c>
      <c r="H1198" s="714" t="s">
        <v>1608</v>
      </c>
      <c r="I1198" s="714" t="s">
        <v>1484</v>
      </c>
      <c r="J1198" s="724">
        <v>60</v>
      </c>
      <c r="K1198" s="741">
        <v>29.689486108589065</v>
      </c>
      <c r="L1198" s="741">
        <v>1</v>
      </c>
      <c r="M1198" s="736">
        <v>100</v>
      </c>
      <c r="N1198" s="719">
        <f t="shared" si="54"/>
        <v>29.689486108589065</v>
      </c>
      <c r="O1198" s="737">
        <f t="shared" si="55"/>
        <v>0.49482476847648438</v>
      </c>
      <c r="P1198" s="738">
        <v>0</v>
      </c>
      <c r="Q1198" s="737">
        <f t="shared" si="56"/>
        <v>0.49482476847648438</v>
      </c>
      <c r="R1198" s="714" t="s">
        <v>498</v>
      </c>
      <c r="S1198" s="721" t="s">
        <v>1609</v>
      </c>
      <c r="U1198" s="714">
        <v>48.9</v>
      </c>
      <c r="V1198" s="714">
        <v>10374</v>
      </c>
    </row>
    <row r="1199" spans="1:22">
      <c r="A1199" s="721" t="s">
        <v>545</v>
      </c>
      <c r="B1199" s="714">
        <v>2008</v>
      </c>
      <c r="D1199" s="722" t="s">
        <v>1610</v>
      </c>
      <c r="E1199" s="715" t="s">
        <v>303</v>
      </c>
      <c r="F1199" s="714" t="s">
        <v>705</v>
      </c>
      <c r="G1199" s="723" t="s">
        <v>1480</v>
      </c>
      <c r="H1199" s="714" t="s">
        <v>1608</v>
      </c>
      <c r="I1199" s="714" t="s">
        <v>402</v>
      </c>
      <c r="J1199" s="724">
        <v>48</v>
      </c>
      <c r="K1199" s="741">
        <v>8.0152533139640454</v>
      </c>
      <c r="L1199" s="741">
        <v>1</v>
      </c>
      <c r="M1199" s="736">
        <v>100</v>
      </c>
      <c r="N1199" s="719">
        <f t="shared" si="54"/>
        <v>8.0152533139640454</v>
      </c>
      <c r="O1199" s="737">
        <f t="shared" si="55"/>
        <v>0.16698444404091761</v>
      </c>
      <c r="P1199" s="738">
        <v>0</v>
      </c>
      <c r="Q1199" s="737">
        <f t="shared" si="56"/>
        <v>0.16698444404091761</v>
      </c>
      <c r="R1199" s="714" t="s">
        <v>498</v>
      </c>
      <c r="S1199" s="721" t="s">
        <v>1609</v>
      </c>
      <c r="U1199" s="714">
        <v>48.9</v>
      </c>
      <c r="V1199" s="714">
        <v>10374</v>
      </c>
    </row>
    <row r="1200" spans="1:22">
      <c r="A1200" s="721" t="s">
        <v>545</v>
      </c>
      <c r="B1200" s="714">
        <v>2008</v>
      </c>
      <c r="D1200" s="722" t="s">
        <v>544</v>
      </c>
      <c r="E1200" s="722" t="s">
        <v>547</v>
      </c>
      <c r="F1200" s="714" t="s">
        <v>705</v>
      </c>
      <c r="G1200" s="723" t="s">
        <v>1480</v>
      </c>
      <c r="H1200" s="714" t="s">
        <v>1608</v>
      </c>
      <c r="I1200" s="714" t="s">
        <v>1484</v>
      </c>
      <c r="J1200" s="724">
        <v>12</v>
      </c>
      <c r="K1200" s="741">
        <v>8.173234065734519</v>
      </c>
      <c r="L1200" s="741">
        <v>1</v>
      </c>
      <c r="M1200" s="736">
        <v>100</v>
      </c>
      <c r="N1200" s="719">
        <f t="shared" si="54"/>
        <v>8.173234065734519</v>
      </c>
      <c r="O1200" s="737">
        <f t="shared" si="55"/>
        <v>0.68110283881120992</v>
      </c>
      <c r="P1200" s="738">
        <v>0</v>
      </c>
      <c r="Q1200" s="737">
        <f t="shared" si="56"/>
        <v>0.68110283881120992</v>
      </c>
      <c r="R1200" s="714" t="s">
        <v>498</v>
      </c>
      <c r="S1200" s="721" t="s">
        <v>1609</v>
      </c>
      <c r="U1200" s="714">
        <v>48.9</v>
      </c>
      <c r="V1200" s="714">
        <v>10374</v>
      </c>
    </row>
    <row r="1201" spans="1:22">
      <c r="A1201" s="721" t="s">
        <v>545</v>
      </c>
      <c r="B1201" s="714">
        <v>2008</v>
      </c>
      <c r="D1201" s="722" t="s">
        <v>545</v>
      </c>
      <c r="E1201" s="722" t="s">
        <v>1486</v>
      </c>
      <c r="F1201" s="714" t="s">
        <v>705</v>
      </c>
      <c r="G1201" s="723" t="s">
        <v>1480</v>
      </c>
      <c r="H1201" s="714" t="s">
        <v>1608</v>
      </c>
      <c r="I1201" s="714" t="s">
        <v>1484</v>
      </c>
      <c r="J1201" s="724">
        <v>30</v>
      </c>
      <c r="K1201" s="741">
        <v>11.50717268930452</v>
      </c>
      <c r="L1201" s="741">
        <v>1</v>
      </c>
      <c r="M1201" s="736">
        <v>100</v>
      </c>
      <c r="N1201" s="719">
        <f t="shared" si="54"/>
        <v>11.50717268930452</v>
      </c>
      <c r="O1201" s="737">
        <f t="shared" si="55"/>
        <v>0.38357242297681732</v>
      </c>
      <c r="P1201" s="738">
        <v>0</v>
      </c>
      <c r="Q1201" s="737">
        <f t="shared" si="56"/>
        <v>0.38357242297681732</v>
      </c>
      <c r="R1201" s="714" t="s">
        <v>498</v>
      </c>
      <c r="S1201" s="721" t="s">
        <v>1609</v>
      </c>
      <c r="U1201" s="714">
        <v>48.9</v>
      </c>
      <c r="V1201" s="714">
        <v>10374</v>
      </c>
    </row>
    <row r="1202" spans="1:22">
      <c r="A1202" s="721" t="s">
        <v>545</v>
      </c>
      <c r="B1202" s="714">
        <v>2008</v>
      </c>
      <c r="D1202" s="722" t="s">
        <v>544</v>
      </c>
      <c r="E1202" s="722" t="s">
        <v>547</v>
      </c>
      <c r="F1202" s="714" t="s">
        <v>705</v>
      </c>
      <c r="G1202" s="723" t="s">
        <v>1480</v>
      </c>
      <c r="H1202" s="714" t="s">
        <v>1608</v>
      </c>
      <c r="I1202" s="714" t="s">
        <v>1484</v>
      </c>
      <c r="J1202" s="724">
        <v>60</v>
      </c>
      <c r="K1202" s="741">
        <v>32.685672780098052</v>
      </c>
      <c r="L1202" s="741">
        <v>1</v>
      </c>
      <c r="M1202" s="736">
        <v>100</v>
      </c>
      <c r="N1202" s="719">
        <f t="shared" si="54"/>
        <v>32.685672780098052</v>
      </c>
      <c r="O1202" s="737">
        <f t="shared" si="55"/>
        <v>0.54476121300163416</v>
      </c>
      <c r="P1202" s="738">
        <v>0</v>
      </c>
      <c r="Q1202" s="737">
        <f t="shared" si="56"/>
        <v>0.54476121300163416</v>
      </c>
      <c r="R1202" s="714" t="s">
        <v>498</v>
      </c>
      <c r="S1202" s="721" t="s">
        <v>1609</v>
      </c>
      <c r="U1202" s="714">
        <v>48.9</v>
      </c>
      <c r="V1202" s="714">
        <v>10374</v>
      </c>
    </row>
    <row r="1203" spans="1:22">
      <c r="A1203" s="721" t="s">
        <v>545</v>
      </c>
      <c r="B1203" s="714">
        <v>2008</v>
      </c>
      <c r="D1203" s="722" t="s">
        <v>1611</v>
      </c>
      <c r="E1203" s="722" t="s">
        <v>734</v>
      </c>
      <c r="F1203" s="714" t="s">
        <v>705</v>
      </c>
      <c r="G1203" s="723" t="s">
        <v>1480</v>
      </c>
      <c r="H1203" s="714" t="s">
        <v>1608</v>
      </c>
      <c r="I1203" s="714" t="s">
        <v>1484</v>
      </c>
      <c r="J1203" s="724">
        <v>100</v>
      </c>
      <c r="K1203" s="741">
        <v>24.514254585073541</v>
      </c>
      <c r="L1203" s="741">
        <v>1</v>
      </c>
      <c r="M1203" s="736">
        <v>100</v>
      </c>
      <c r="N1203" s="719">
        <f t="shared" si="54"/>
        <v>24.514254585073541</v>
      </c>
      <c r="O1203" s="737">
        <f t="shared" si="55"/>
        <v>0.24514254585073542</v>
      </c>
      <c r="P1203" s="738">
        <v>0</v>
      </c>
      <c r="Q1203" s="737">
        <f t="shared" si="56"/>
        <v>0.24514254585073542</v>
      </c>
      <c r="R1203" s="714" t="s">
        <v>498</v>
      </c>
      <c r="S1203" s="721" t="s">
        <v>1609</v>
      </c>
      <c r="U1203" s="714">
        <v>48.9</v>
      </c>
      <c r="V1203" s="714">
        <v>10374</v>
      </c>
    </row>
    <row r="1204" spans="1:22">
      <c r="A1204" s="721" t="s">
        <v>545</v>
      </c>
      <c r="B1204" s="714">
        <v>2008</v>
      </c>
      <c r="D1204" s="722" t="s">
        <v>544</v>
      </c>
      <c r="E1204" s="722" t="s">
        <v>547</v>
      </c>
      <c r="F1204" s="714" t="s">
        <v>705</v>
      </c>
      <c r="G1204" s="723" t="s">
        <v>1480</v>
      </c>
      <c r="H1204" s="714" t="s">
        <v>1608</v>
      </c>
      <c r="I1204" s="714" t="s">
        <v>1484</v>
      </c>
      <c r="J1204" s="724">
        <v>60</v>
      </c>
      <c r="K1204" s="741">
        <v>36.190303250408569</v>
      </c>
      <c r="L1204" s="741">
        <v>1</v>
      </c>
      <c r="M1204" s="736">
        <v>100</v>
      </c>
      <c r="N1204" s="719">
        <f t="shared" si="54"/>
        <v>36.190303250408569</v>
      </c>
      <c r="O1204" s="737">
        <f t="shared" si="55"/>
        <v>0.60317172084014281</v>
      </c>
      <c r="P1204" s="738">
        <v>0</v>
      </c>
      <c r="Q1204" s="737">
        <f t="shared" si="56"/>
        <v>0.60317172084014281</v>
      </c>
      <c r="R1204" s="714" t="s">
        <v>498</v>
      </c>
      <c r="S1204" s="721" t="s">
        <v>1609</v>
      </c>
      <c r="U1204" s="714">
        <v>48.9</v>
      </c>
      <c r="V1204" s="714">
        <v>10374</v>
      </c>
    </row>
    <row r="1205" spans="1:22">
      <c r="A1205" s="721" t="s">
        <v>545</v>
      </c>
      <c r="B1205" s="714">
        <v>2008</v>
      </c>
      <c r="D1205" s="722" t="s">
        <v>545</v>
      </c>
      <c r="E1205" s="722" t="s">
        <v>1486</v>
      </c>
      <c r="F1205" s="714" t="s">
        <v>705</v>
      </c>
      <c r="G1205" s="723" t="s">
        <v>1480</v>
      </c>
      <c r="H1205" s="714" t="s">
        <v>1608</v>
      </c>
      <c r="I1205" s="714" t="s">
        <v>1484</v>
      </c>
      <c r="J1205" s="724">
        <v>30</v>
      </c>
      <c r="K1205" s="741">
        <v>6.7731977483203192</v>
      </c>
      <c r="L1205" s="741">
        <v>1</v>
      </c>
      <c r="M1205" s="736">
        <v>100</v>
      </c>
      <c r="N1205" s="719">
        <f t="shared" si="54"/>
        <v>6.7731977483203192</v>
      </c>
      <c r="O1205" s="737">
        <f t="shared" si="55"/>
        <v>0.22577325827734399</v>
      </c>
      <c r="P1205" s="738">
        <v>0</v>
      </c>
      <c r="Q1205" s="737">
        <f t="shared" si="56"/>
        <v>0.22577325827734399</v>
      </c>
      <c r="R1205" s="714" t="s">
        <v>498</v>
      </c>
      <c r="S1205" s="721" t="s">
        <v>1609</v>
      </c>
      <c r="U1205" s="714">
        <v>48.9</v>
      </c>
      <c r="V1205" s="714">
        <v>10374</v>
      </c>
    </row>
    <row r="1206" spans="1:22">
      <c r="A1206" s="721" t="s">
        <v>545</v>
      </c>
      <c r="B1206" s="714">
        <v>2008</v>
      </c>
      <c r="D1206" s="722" t="s">
        <v>544</v>
      </c>
      <c r="E1206" s="722" t="s">
        <v>547</v>
      </c>
      <c r="F1206" s="714" t="s">
        <v>705</v>
      </c>
      <c r="G1206" s="723" t="s">
        <v>1480</v>
      </c>
      <c r="H1206" s="714" t="s">
        <v>1608</v>
      </c>
      <c r="I1206" s="714" t="s">
        <v>1484</v>
      </c>
      <c r="J1206" s="724">
        <v>12</v>
      </c>
      <c r="K1206" s="741">
        <v>8.173234065734519</v>
      </c>
      <c r="L1206" s="741">
        <v>1</v>
      </c>
      <c r="M1206" s="736">
        <v>100</v>
      </c>
      <c r="N1206" s="719">
        <f t="shared" si="54"/>
        <v>8.173234065734519</v>
      </c>
      <c r="O1206" s="737">
        <f t="shared" si="55"/>
        <v>0.68110283881120992</v>
      </c>
      <c r="P1206" s="738">
        <v>0</v>
      </c>
      <c r="Q1206" s="737">
        <f t="shared" si="56"/>
        <v>0.68110283881120992</v>
      </c>
      <c r="R1206" s="714" t="s">
        <v>498</v>
      </c>
      <c r="S1206" s="721" t="s">
        <v>1609</v>
      </c>
      <c r="U1206" s="714">
        <v>48.9</v>
      </c>
      <c r="V1206" s="714">
        <v>10374</v>
      </c>
    </row>
    <row r="1207" spans="1:22">
      <c r="A1207" s="721" t="s">
        <v>545</v>
      </c>
      <c r="B1207" s="714">
        <v>2008</v>
      </c>
      <c r="D1207" s="722" t="s">
        <v>545</v>
      </c>
      <c r="E1207" s="722" t="s">
        <v>1486</v>
      </c>
      <c r="F1207" s="714" t="s">
        <v>705</v>
      </c>
      <c r="G1207" s="723" t="s">
        <v>1480</v>
      </c>
      <c r="H1207" s="714" t="s">
        <v>1608</v>
      </c>
      <c r="I1207" s="714" t="s">
        <v>1484</v>
      </c>
      <c r="J1207" s="724">
        <v>30</v>
      </c>
      <c r="K1207" s="741">
        <v>11.50717268930452</v>
      </c>
      <c r="L1207" s="741">
        <v>1</v>
      </c>
      <c r="M1207" s="736">
        <v>100</v>
      </c>
      <c r="N1207" s="719">
        <f t="shared" si="54"/>
        <v>11.50717268930452</v>
      </c>
      <c r="O1207" s="737">
        <f t="shared" si="55"/>
        <v>0.38357242297681732</v>
      </c>
      <c r="P1207" s="738">
        <v>0</v>
      </c>
      <c r="Q1207" s="737">
        <f t="shared" si="56"/>
        <v>0.38357242297681732</v>
      </c>
      <c r="R1207" s="714" t="s">
        <v>498</v>
      </c>
      <c r="S1207" s="721" t="s">
        <v>1609</v>
      </c>
      <c r="U1207" s="714">
        <v>48.9</v>
      </c>
      <c r="V1207" s="714">
        <v>10374</v>
      </c>
    </row>
    <row r="1208" spans="1:22">
      <c r="A1208" s="721" t="s">
        <v>545</v>
      </c>
      <c r="B1208" s="714">
        <v>2008</v>
      </c>
      <c r="D1208" s="722" t="s">
        <v>544</v>
      </c>
      <c r="E1208" s="722" t="s">
        <v>547</v>
      </c>
      <c r="F1208" s="714" t="s">
        <v>705</v>
      </c>
      <c r="G1208" s="723" t="s">
        <v>1480</v>
      </c>
      <c r="H1208" s="714" t="s">
        <v>1608</v>
      </c>
      <c r="I1208" s="714" t="s">
        <v>1484</v>
      </c>
      <c r="J1208" s="724">
        <v>60</v>
      </c>
      <c r="K1208" s="741">
        <v>41.401852188124202</v>
      </c>
      <c r="L1208" s="741">
        <v>1</v>
      </c>
      <c r="M1208" s="736">
        <v>100</v>
      </c>
      <c r="N1208" s="719">
        <f t="shared" si="54"/>
        <v>41.401852188124202</v>
      </c>
      <c r="O1208" s="737">
        <f t="shared" si="55"/>
        <v>0.69003086980207007</v>
      </c>
      <c r="P1208" s="738">
        <v>0</v>
      </c>
      <c r="Q1208" s="737">
        <f t="shared" si="56"/>
        <v>0.69003086980207007</v>
      </c>
      <c r="R1208" s="714" t="s">
        <v>498</v>
      </c>
      <c r="S1208" s="721" t="s">
        <v>1609</v>
      </c>
      <c r="U1208" s="714">
        <v>48.9</v>
      </c>
      <c r="V1208" s="714">
        <v>10374</v>
      </c>
    </row>
    <row r="1209" spans="1:22">
      <c r="A1209" s="721" t="s">
        <v>545</v>
      </c>
      <c r="B1209" s="714">
        <v>2008</v>
      </c>
      <c r="D1209" s="722" t="s">
        <v>1611</v>
      </c>
      <c r="E1209" s="722" t="s">
        <v>734</v>
      </c>
      <c r="F1209" s="714" t="s">
        <v>705</v>
      </c>
      <c r="G1209" s="723" t="s">
        <v>1480</v>
      </c>
      <c r="H1209" s="714" t="s">
        <v>1608</v>
      </c>
      <c r="I1209" s="714" t="s">
        <v>1484</v>
      </c>
      <c r="J1209" s="724">
        <v>100</v>
      </c>
      <c r="K1209" s="741">
        <v>24.695841656074087</v>
      </c>
      <c r="L1209" s="741">
        <v>1</v>
      </c>
      <c r="M1209" s="736">
        <v>100</v>
      </c>
      <c r="N1209" s="719">
        <f t="shared" si="54"/>
        <v>24.695841656074087</v>
      </c>
      <c r="O1209" s="737">
        <f t="shared" si="55"/>
        <v>0.24695841656074088</v>
      </c>
      <c r="P1209" s="738">
        <v>0</v>
      </c>
      <c r="Q1209" s="737">
        <f t="shared" si="56"/>
        <v>0.24695841656074088</v>
      </c>
      <c r="R1209" s="714" t="s">
        <v>498</v>
      </c>
      <c r="S1209" s="721" t="s">
        <v>1609</v>
      </c>
      <c r="U1209" s="714">
        <v>48.9</v>
      </c>
      <c r="V1209" s="714">
        <v>10374</v>
      </c>
    </row>
    <row r="1210" spans="1:22">
      <c r="A1210" s="721" t="s">
        <v>545</v>
      </c>
      <c r="B1210" s="714">
        <v>2008</v>
      </c>
      <c r="D1210" s="722" t="s">
        <v>544</v>
      </c>
      <c r="E1210" s="722" t="s">
        <v>547</v>
      </c>
      <c r="F1210" s="714" t="s">
        <v>705</v>
      </c>
      <c r="G1210" s="723" t="s">
        <v>1480</v>
      </c>
      <c r="H1210" s="714" t="s">
        <v>1608</v>
      </c>
      <c r="I1210" s="714" t="s">
        <v>1484</v>
      </c>
      <c r="J1210" s="724">
        <v>60</v>
      </c>
      <c r="K1210" s="741">
        <v>37.179952787361536</v>
      </c>
      <c r="L1210" s="741">
        <v>1</v>
      </c>
      <c r="M1210" s="736">
        <v>100</v>
      </c>
      <c r="N1210" s="719">
        <f t="shared" si="54"/>
        <v>37.179952787361536</v>
      </c>
      <c r="O1210" s="737">
        <f t="shared" si="55"/>
        <v>0.61966587978935894</v>
      </c>
      <c r="P1210" s="738">
        <v>0</v>
      </c>
      <c r="Q1210" s="737">
        <f t="shared" si="56"/>
        <v>0.61966587978935894</v>
      </c>
      <c r="R1210" s="714" t="s">
        <v>498</v>
      </c>
      <c r="S1210" s="721" t="s">
        <v>1609</v>
      </c>
      <c r="U1210" s="714">
        <v>48.9</v>
      </c>
      <c r="V1210" s="714">
        <v>10374</v>
      </c>
    </row>
    <row r="1211" spans="1:22">
      <c r="A1211" s="721" t="s">
        <v>545</v>
      </c>
      <c r="B1211" s="714">
        <v>2008</v>
      </c>
      <c r="D1211" s="722" t="s">
        <v>1610</v>
      </c>
      <c r="E1211" s="715" t="s">
        <v>303</v>
      </c>
      <c r="F1211" s="714" t="s">
        <v>705</v>
      </c>
      <c r="G1211" s="723" t="s">
        <v>1480</v>
      </c>
      <c r="H1211" s="714" t="s">
        <v>1608</v>
      </c>
      <c r="I1211" s="714" t="s">
        <v>402</v>
      </c>
      <c r="J1211" s="724">
        <v>48</v>
      </c>
      <c r="K1211" s="741">
        <v>9.5877973488287633</v>
      </c>
      <c r="L1211" s="741">
        <v>1</v>
      </c>
      <c r="M1211" s="736">
        <v>100</v>
      </c>
      <c r="N1211" s="719">
        <f t="shared" si="54"/>
        <v>9.5877973488287633</v>
      </c>
      <c r="O1211" s="737">
        <f t="shared" si="55"/>
        <v>0.19974577810059924</v>
      </c>
      <c r="P1211" s="738">
        <v>0</v>
      </c>
      <c r="Q1211" s="737">
        <f t="shared" si="56"/>
        <v>0.19974577810059924</v>
      </c>
      <c r="R1211" s="714" t="s">
        <v>498</v>
      </c>
      <c r="S1211" s="721" t="s">
        <v>1609</v>
      </c>
      <c r="U1211" s="714">
        <v>48.9</v>
      </c>
      <c r="V1211" s="714">
        <v>10374</v>
      </c>
    </row>
    <row r="1212" spans="1:22">
      <c r="A1212" s="721" t="s">
        <v>545</v>
      </c>
      <c r="B1212" s="714">
        <v>2008</v>
      </c>
      <c r="D1212" s="722" t="s">
        <v>544</v>
      </c>
      <c r="E1212" s="722" t="s">
        <v>547</v>
      </c>
      <c r="F1212" s="714" t="s">
        <v>705</v>
      </c>
      <c r="G1212" s="723" t="s">
        <v>1480</v>
      </c>
      <c r="H1212" s="714" t="s">
        <v>1608</v>
      </c>
      <c r="I1212" s="714" t="s">
        <v>1484</v>
      </c>
      <c r="J1212" s="724">
        <v>60</v>
      </c>
      <c r="K1212" s="741">
        <v>47.530415834392585</v>
      </c>
      <c r="L1212" s="741">
        <v>1</v>
      </c>
      <c r="M1212" s="736">
        <v>100</v>
      </c>
      <c r="N1212" s="719">
        <f t="shared" si="54"/>
        <v>47.530415834392585</v>
      </c>
      <c r="O1212" s="737">
        <f t="shared" si="55"/>
        <v>0.79217359723987646</v>
      </c>
      <c r="P1212" s="738">
        <v>0</v>
      </c>
      <c r="Q1212" s="737">
        <f t="shared" si="56"/>
        <v>0.79217359723987646</v>
      </c>
      <c r="R1212" s="714" t="s">
        <v>498</v>
      </c>
      <c r="S1212" s="721" t="s">
        <v>1609</v>
      </c>
      <c r="U1212" s="714">
        <v>48.9</v>
      </c>
      <c r="V1212" s="714">
        <v>10374</v>
      </c>
    </row>
    <row r="1213" spans="1:22">
      <c r="A1213" s="721" t="s">
        <v>545</v>
      </c>
      <c r="B1213" s="714">
        <v>2008</v>
      </c>
      <c r="D1213" s="722" t="s">
        <v>1610</v>
      </c>
      <c r="E1213" s="715" t="s">
        <v>303</v>
      </c>
      <c r="F1213" s="714" t="s">
        <v>705</v>
      </c>
      <c r="G1213" s="723" t="s">
        <v>1480</v>
      </c>
      <c r="H1213" s="714" t="s">
        <v>1608</v>
      </c>
      <c r="I1213" s="714" t="s">
        <v>402</v>
      </c>
      <c r="J1213" s="724">
        <v>48</v>
      </c>
      <c r="K1213" s="741">
        <v>10.459415289631377</v>
      </c>
      <c r="L1213" s="741">
        <v>1</v>
      </c>
      <c r="M1213" s="736">
        <v>100</v>
      </c>
      <c r="N1213" s="719">
        <f t="shared" si="54"/>
        <v>10.459415289631377</v>
      </c>
      <c r="O1213" s="737">
        <f t="shared" si="55"/>
        <v>0.21790448520065367</v>
      </c>
      <c r="P1213" s="738">
        <v>0</v>
      </c>
      <c r="Q1213" s="737">
        <f t="shared" si="56"/>
        <v>0.21790448520065367</v>
      </c>
      <c r="R1213" s="714" t="s">
        <v>498</v>
      </c>
      <c r="S1213" s="721" t="s">
        <v>1609</v>
      </c>
      <c r="U1213" s="714">
        <v>48.9</v>
      </c>
      <c r="V1213" s="714">
        <v>10374</v>
      </c>
    </row>
    <row r="1214" spans="1:22">
      <c r="A1214" s="721" t="s">
        <v>545</v>
      </c>
      <c r="B1214" s="714">
        <v>2008</v>
      </c>
      <c r="D1214" s="722" t="s">
        <v>544</v>
      </c>
      <c r="E1214" s="722" t="s">
        <v>547</v>
      </c>
      <c r="F1214" s="714" t="s">
        <v>705</v>
      </c>
      <c r="G1214" s="723" t="s">
        <v>1480</v>
      </c>
      <c r="H1214" s="714" t="s">
        <v>1608</v>
      </c>
      <c r="I1214" s="714" t="s">
        <v>1484</v>
      </c>
      <c r="J1214" s="724">
        <v>60</v>
      </c>
      <c r="K1214" s="741">
        <v>44.670419466134007</v>
      </c>
      <c r="L1214" s="741">
        <v>1</v>
      </c>
      <c r="M1214" s="736">
        <v>100</v>
      </c>
      <c r="N1214" s="719">
        <f t="shared" si="54"/>
        <v>44.670419466134007</v>
      </c>
      <c r="O1214" s="737">
        <f t="shared" si="55"/>
        <v>0.7445069911022334</v>
      </c>
      <c r="P1214" s="738">
        <v>0</v>
      </c>
      <c r="Q1214" s="737">
        <f t="shared" si="56"/>
        <v>0.7445069911022334</v>
      </c>
      <c r="R1214" s="714" t="s">
        <v>498</v>
      </c>
      <c r="S1214" s="721" t="s">
        <v>1609</v>
      </c>
      <c r="U1214" s="714">
        <v>48.9</v>
      </c>
      <c r="V1214" s="714">
        <v>10374</v>
      </c>
    </row>
    <row r="1215" spans="1:22">
      <c r="A1215" s="721" t="s">
        <v>545</v>
      </c>
      <c r="B1215" s="714">
        <v>2008</v>
      </c>
      <c r="D1215" s="722" t="s">
        <v>1610</v>
      </c>
      <c r="E1215" s="715" t="s">
        <v>303</v>
      </c>
      <c r="F1215" s="714" t="s">
        <v>705</v>
      </c>
      <c r="G1215" s="723" t="s">
        <v>1480</v>
      </c>
      <c r="H1215" s="714" t="s">
        <v>1608</v>
      </c>
      <c r="I1215" s="714" t="s">
        <v>402</v>
      </c>
      <c r="J1215" s="724">
        <v>48</v>
      </c>
      <c r="K1215" s="741">
        <v>10.285091701470854</v>
      </c>
      <c r="L1215" s="741">
        <v>1</v>
      </c>
      <c r="M1215" s="736">
        <v>100</v>
      </c>
      <c r="N1215" s="719">
        <f t="shared" si="54"/>
        <v>10.285091701470854</v>
      </c>
      <c r="O1215" s="737">
        <f t="shared" si="55"/>
        <v>0.21427274378064279</v>
      </c>
      <c r="P1215" s="738">
        <v>0</v>
      </c>
      <c r="Q1215" s="737">
        <f t="shared" si="56"/>
        <v>0.21427274378064279</v>
      </c>
      <c r="R1215" s="714" t="s">
        <v>498</v>
      </c>
      <c r="S1215" s="721" t="s">
        <v>1609</v>
      </c>
      <c r="U1215" s="714">
        <v>48.9</v>
      </c>
      <c r="V1215" s="714">
        <v>10374</v>
      </c>
    </row>
    <row r="1216" spans="1:22">
      <c r="A1216" s="721" t="s">
        <v>545</v>
      </c>
      <c r="B1216" s="714">
        <v>2008</v>
      </c>
      <c r="D1216" s="722" t="s">
        <v>544</v>
      </c>
      <c r="E1216" s="722" t="s">
        <v>547</v>
      </c>
      <c r="F1216" s="714" t="s">
        <v>705</v>
      </c>
      <c r="G1216" s="723" t="s">
        <v>1480</v>
      </c>
      <c r="H1216" s="714" t="s">
        <v>1608</v>
      </c>
      <c r="I1216" s="714" t="s">
        <v>1484</v>
      </c>
      <c r="J1216" s="724">
        <v>60</v>
      </c>
      <c r="K1216" s="741">
        <v>42.400581078627198</v>
      </c>
      <c r="L1216" s="741">
        <v>1</v>
      </c>
      <c r="M1216" s="736">
        <v>100</v>
      </c>
      <c r="N1216" s="719">
        <f t="shared" si="54"/>
        <v>42.400581078627198</v>
      </c>
      <c r="O1216" s="737">
        <f t="shared" si="55"/>
        <v>0.70667635131045325</v>
      </c>
      <c r="P1216" s="738">
        <v>0</v>
      </c>
      <c r="Q1216" s="737">
        <f t="shared" si="56"/>
        <v>0.70667635131045325</v>
      </c>
      <c r="R1216" s="714" t="s">
        <v>498</v>
      </c>
      <c r="S1216" s="721" t="s">
        <v>1609</v>
      </c>
      <c r="U1216" s="714">
        <v>48.9</v>
      </c>
      <c r="V1216" s="714">
        <v>10374</v>
      </c>
    </row>
    <row r="1217" spans="1:22">
      <c r="A1217" s="721" t="s">
        <v>545</v>
      </c>
      <c r="B1217" s="714">
        <v>2008</v>
      </c>
      <c r="D1217" s="722" t="s">
        <v>545</v>
      </c>
      <c r="E1217" s="722" t="s">
        <v>1486</v>
      </c>
      <c r="F1217" s="714" t="s">
        <v>705</v>
      </c>
      <c r="G1217" s="723" t="s">
        <v>1480</v>
      </c>
      <c r="H1217" s="714" t="s">
        <v>1608</v>
      </c>
      <c r="I1217" s="714" t="s">
        <v>1484</v>
      </c>
      <c r="J1217" s="724">
        <v>30</v>
      </c>
      <c r="K1217" s="741">
        <v>8.5981478118757941</v>
      </c>
      <c r="L1217" s="741">
        <v>1</v>
      </c>
      <c r="M1217" s="736">
        <v>100</v>
      </c>
      <c r="N1217" s="719">
        <f t="shared" si="54"/>
        <v>8.5981478118757941</v>
      </c>
      <c r="O1217" s="737">
        <f t="shared" si="55"/>
        <v>0.28660492706252649</v>
      </c>
      <c r="P1217" s="738">
        <v>0</v>
      </c>
      <c r="Q1217" s="737">
        <f t="shared" si="56"/>
        <v>0.28660492706252649</v>
      </c>
      <c r="R1217" s="714" t="s">
        <v>498</v>
      </c>
      <c r="S1217" s="721" t="s">
        <v>1609</v>
      </c>
      <c r="U1217" s="714">
        <v>48.9</v>
      </c>
      <c r="V1217" s="714">
        <v>10374</v>
      </c>
    </row>
    <row r="1218" spans="1:22">
      <c r="A1218" s="721" t="s">
        <v>545</v>
      </c>
      <c r="B1218" s="714">
        <v>2008</v>
      </c>
      <c r="D1218" s="722" t="s">
        <v>544</v>
      </c>
      <c r="E1218" s="722" t="s">
        <v>547</v>
      </c>
      <c r="F1218" s="714" t="s">
        <v>705</v>
      </c>
      <c r="G1218" s="723" t="s">
        <v>1480</v>
      </c>
      <c r="H1218" s="714" t="s">
        <v>1608</v>
      </c>
      <c r="I1218" s="714" t="s">
        <v>1484</v>
      </c>
      <c r="J1218" s="724">
        <v>60</v>
      </c>
      <c r="K1218" s="741">
        <v>36.045033593608132</v>
      </c>
      <c r="L1218" s="741">
        <v>1</v>
      </c>
      <c r="M1218" s="736">
        <v>100</v>
      </c>
      <c r="N1218" s="719">
        <f t="shared" si="54"/>
        <v>36.045033593608132</v>
      </c>
      <c r="O1218" s="737">
        <f t="shared" si="55"/>
        <v>0.60075055989346882</v>
      </c>
      <c r="P1218" s="738">
        <v>0</v>
      </c>
      <c r="Q1218" s="737">
        <f t="shared" si="56"/>
        <v>0.60075055989346882</v>
      </c>
      <c r="R1218" s="714" t="s">
        <v>498</v>
      </c>
      <c r="S1218" s="721" t="s">
        <v>1609</v>
      </c>
      <c r="U1218" s="714">
        <v>48.9</v>
      </c>
      <c r="V1218" s="714">
        <v>10374</v>
      </c>
    </row>
    <row r="1219" spans="1:22">
      <c r="A1219" s="721" t="s">
        <v>545</v>
      </c>
      <c r="B1219" s="714">
        <v>2008</v>
      </c>
      <c r="D1219" s="722" t="s">
        <v>1610</v>
      </c>
      <c r="E1219" s="715" t="s">
        <v>303</v>
      </c>
      <c r="F1219" s="714" t="s">
        <v>705</v>
      </c>
      <c r="G1219" s="723" t="s">
        <v>1480</v>
      </c>
      <c r="H1219" s="714" t="s">
        <v>1608</v>
      </c>
      <c r="I1219" s="714" t="s">
        <v>402</v>
      </c>
      <c r="J1219" s="724">
        <v>48</v>
      </c>
      <c r="K1219" s="741">
        <v>8.8069729435264197</v>
      </c>
      <c r="L1219" s="741">
        <v>1</v>
      </c>
      <c r="M1219" s="736">
        <v>100</v>
      </c>
      <c r="N1219" s="719">
        <f t="shared" ref="N1219:N1282" si="57">+K1219/L1219</f>
        <v>8.8069729435264197</v>
      </c>
      <c r="O1219" s="737">
        <f t="shared" ref="O1219:O1282" si="58">+N1219/J1219/M1219*100</f>
        <v>0.18347860299013374</v>
      </c>
      <c r="P1219" s="738">
        <v>0</v>
      </c>
      <c r="Q1219" s="737">
        <f t="shared" si="56"/>
        <v>0.18347860299013374</v>
      </c>
      <c r="R1219" s="714" t="s">
        <v>498</v>
      </c>
      <c r="S1219" s="721" t="s">
        <v>1609</v>
      </c>
      <c r="U1219" s="714">
        <v>48.9</v>
      </c>
      <c r="V1219" s="714">
        <v>10374</v>
      </c>
    </row>
    <row r="1220" spans="1:22">
      <c r="A1220" s="721" t="s">
        <v>545</v>
      </c>
      <c r="B1220" s="714">
        <v>2008</v>
      </c>
      <c r="D1220" s="722" t="s">
        <v>544</v>
      </c>
      <c r="E1220" s="722" t="s">
        <v>547</v>
      </c>
      <c r="F1220" s="714" t="s">
        <v>705</v>
      </c>
      <c r="G1220" s="723" t="s">
        <v>1480</v>
      </c>
      <c r="H1220" s="714" t="s">
        <v>1608</v>
      </c>
      <c r="I1220" s="714" t="s">
        <v>1484</v>
      </c>
      <c r="J1220" s="724">
        <v>60</v>
      </c>
      <c r="K1220" s="741">
        <v>44.971854003994913</v>
      </c>
      <c r="L1220" s="741">
        <v>1</v>
      </c>
      <c r="M1220" s="736">
        <v>100</v>
      </c>
      <c r="N1220" s="719">
        <f t="shared" si="57"/>
        <v>44.971854003994913</v>
      </c>
      <c r="O1220" s="737">
        <f t="shared" si="58"/>
        <v>0.74953090006658185</v>
      </c>
      <c r="P1220" s="738">
        <v>0</v>
      </c>
      <c r="Q1220" s="737">
        <f t="shared" ref="Q1220:Q1283" si="59">+O1220/(1+P1220)</f>
        <v>0.74953090006658185</v>
      </c>
      <c r="R1220" s="714" t="s">
        <v>498</v>
      </c>
      <c r="S1220" s="721" t="s">
        <v>1609</v>
      </c>
      <c r="U1220" s="714">
        <v>48.9</v>
      </c>
      <c r="V1220" s="714">
        <v>10374</v>
      </c>
    </row>
    <row r="1221" spans="1:22">
      <c r="A1221" s="721" t="s">
        <v>545</v>
      </c>
      <c r="B1221" s="714">
        <v>2008</v>
      </c>
      <c r="D1221" s="722" t="s">
        <v>1611</v>
      </c>
      <c r="E1221" s="722" t="s">
        <v>734</v>
      </c>
      <c r="F1221" s="714" t="s">
        <v>705</v>
      </c>
      <c r="G1221" s="723" t="s">
        <v>1480</v>
      </c>
      <c r="H1221" s="714" t="s">
        <v>1608</v>
      </c>
      <c r="I1221" s="714" t="s">
        <v>1484</v>
      </c>
      <c r="J1221" s="724">
        <v>100</v>
      </c>
      <c r="K1221" s="741">
        <v>26.698747049210095</v>
      </c>
      <c r="L1221" s="741">
        <v>1</v>
      </c>
      <c r="M1221" s="736">
        <v>100</v>
      </c>
      <c r="N1221" s="719">
        <f t="shared" si="57"/>
        <v>26.698747049210095</v>
      </c>
      <c r="O1221" s="737">
        <f t="shared" si="58"/>
        <v>0.26698747049210092</v>
      </c>
      <c r="P1221" s="738">
        <v>0</v>
      </c>
      <c r="Q1221" s="737">
        <f t="shared" si="59"/>
        <v>0.26698747049210092</v>
      </c>
      <c r="R1221" s="714" t="s">
        <v>498</v>
      </c>
      <c r="S1221" s="721" t="s">
        <v>1609</v>
      </c>
      <c r="U1221" s="714">
        <v>48.9</v>
      </c>
      <c r="V1221" s="714">
        <v>10374</v>
      </c>
    </row>
    <row r="1222" spans="1:22">
      <c r="A1222" s="721" t="s">
        <v>545</v>
      </c>
      <c r="B1222" s="714">
        <v>2008</v>
      </c>
      <c r="D1222" s="722" t="s">
        <v>544</v>
      </c>
      <c r="E1222" s="722" t="s">
        <v>547</v>
      </c>
      <c r="F1222" s="714" t="s">
        <v>705</v>
      </c>
      <c r="G1222" s="723" t="s">
        <v>1480</v>
      </c>
      <c r="H1222" s="714" t="s">
        <v>1608</v>
      </c>
      <c r="I1222" s="714" t="s">
        <v>1484</v>
      </c>
      <c r="J1222" s="724">
        <v>12</v>
      </c>
      <c r="K1222" s="741">
        <v>6.9511530779008526</v>
      </c>
      <c r="L1222" s="741">
        <v>1</v>
      </c>
      <c r="M1222" s="736">
        <v>100</v>
      </c>
      <c r="N1222" s="719">
        <f t="shared" si="57"/>
        <v>6.9511530779008526</v>
      </c>
      <c r="O1222" s="737">
        <f t="shared" si="58"/>
        <v>0.57926275649173775</v>
      </c>
      <c r="P1222" s="738">
        <v>0</v>
      </c>
      <c r="Q1222" s="737">
        <f t="shared" si="59"/>
        <v>0.57926275649173775</v>
      </c>
      <c r="R1222" s="714" t="s">
        <v>498</v>
      </c>
      <c r="S1222" s="721" t="s">
        <v>1609</v>
      </c>
      <c r="U1222" s="714">
        <v>48.9</v>
      </c>
      <c r="V1222" s="714">
        <v>10374</v>
      </c>
    </row>
    <row r="1223" spans="1:22">
      <c r="A1223" s="721" t="s">
        <v>545</v>
      </c>
      <c r="B1223" s="714">
        <v>2008</v>
      </c>
      <c r="D1223" s="722" t="s">
        <v>1610</v>
      </c>
      <c r="E1223" s="715" t="s">
        <v>303</v>
      </c>
      <c r="F1223" s="714" t="s">
        <v>705</v>
      </c>
      <c r="G1223" s="723" t="s">
        <v>1480</v>
      </c>
      <c r="H1223" s="714" t="s">
        <v>1608</v>
      </c>
      <c r="I1223" s="714" t="s">
        <v>402</v>
      </c>
      <c r="J1223" s="724">
        <v>48</v>
      </c>
      <c r="K1223" s="741">
        <v>8.4855638278554562</v>
      </c>
      <c r="L1223" s="741">
        <v>1</v>
      </c>
      <c r="M1223" s="736">
        <v>100</v>
      </c>
      <c r="N1223" s="719">
        <f t="shared" si="57"/>
        <v>8.4855638278554562</v>
      </c>
      <c r="O1223" s="737">
        <f t="shared" si="58"/>
        <v>0.17678257974698866</v>
      </c>
      <c r="P1223" s="738">
        <v>0</v>
      </c>
      <c r="Q1223" s="737">
        <f t="shared" si="59"/>
        <v>0.17678257974698866</v>
      </c>
      <c r="R1223" s="714" t="s">
        <v>498</v>
      </c>
      <c r="S1223" s="721" t="s">
        <v>1609</v>
      </c>
      <c r="U1223" s="714">
        <v>48.9</v>
      </c>
      <c r="V1223" s="714">
        <v>10374</v>
      </c>
    </row>
    <row r="1224" spans="1:22">
      <c r="A1224" s="721" t="s">
        <v>545</v>
      </c>
      <c r="B1224" s="714">
        <v>2008</v>
      </c>
      <c r="D1224" s="722" t="s">
        <v>544</v>
      </c>
      <c r="E1224" s="722" t="s">
        <v>547</v>
      </c>
      <c r="F1224" s="714" t="s">
        <v>705</v>
      </c>
      <c r="G1224" s="723" t="s">
        <v>1480</v>
      </c>
      <c r="H1224" s="714" t="s">
        <v>1608</v>
      </c>
      <c r="I1224" s="714" t="s">
        <v>1484</v>
      </c>
      <c r="J1224" s="724">
        <v>4</v>
      </c>
      <c r="K1224" s="741">
        <v>2.4514254585073543</v>
      </c>
      <c r="L1224" s="741">
        <v>1</v>
      </c>
      <c r="M1224" s="736">
        <v>100</v>
      </c>
      <c r="N1224" s="719">
        <f t="shared" si="57"/>
        <v>2.4514254585073543</v>
      </c>
      <c r="O1224" s="737">
        <f t="shared" si="58"/>
        <v>0.61285636462683857</v>
      </c>
      <c r="P1224" s="738">
        <v>0</v>
      </c>
      <c r="Q1224" s="737">
        <f t="shared" si="59"/>
        <v>0.61285636462683857</v>
      </c>
      <c r="R1224" s="714" t="s">
        <v>498</v>
      </c>
      <c r="S1224" s="721" t="s">
        <v>1609</v>
      </c>
      <c r="U1224" s="714">
        <v>48.9</v>
      </c>
      <c r="V1224" s="714">
        <v>10374</v>
      </c>
    </row>
    <row r="1225" spans="1:22">
      <c r="A1225" s="721" t="s">
        <v>545</v>
      </c>
      <c r="B1225" s="714">
        <v>2008</v>
      </c>
      <c r="D1225" s="722" t="s">
        <v>545</v>
      </c>
      <c r="E1225" s="722" t="s">
        <v>1612</v>
      </c>
      <c r="F1225" s="714" t="s">
        <v>705</v>
      </c>
      <c r="G1225" s="723" t="s">
        <v>1480</v>
      </c>
      <c r="H1225" s="714" t="s">
        <v>1608</v>
      </c>
      <c r="I1225" s="714" t="s">
        <v>1484</v>
      </c>
      <c r="J1225" s="724">
        <v>4</v>
      </c>
      <c r="K1225" s="741">
        <v>0.52660250590157975</v>
      </c>
      <c r="L1225" s="741">
        <v>1</v>
      </c>
      <c r="M1225" s="736">
        <v>100</v>
      </c>
      <c r="N1225" s="719">
        <f t="shared" si="57"/>
        <v>0.52660250590157975</v>
      </c>
      <c r="O1225" s="737">
        <f t="shared" si="58"/>
        <v>0.13165062647539494</v>
      </c>
      <c r="P1225" s="738">
        <v>0</v>
      </c>
      <c r="Q1225" s="737">
        <f t="shared" si="59"/>
        <v>0.13165062647539494</v>
      </c>
      <c r="R1225" s="714" t="s">
        <v>498</v>
      </c>
      <c r="S1225" s="721" t="s">
        <v>1609</v>
      </c>
      <c r="U1225" s="714">
        <v>48.9</v>
      </c>
      <c r="V1225" s="714">
        <v>10374</v>
      </c>
    </row>
    <row r="1226" spans="1:22">
      <c r="A1226" s="721" t="s">
        <v>545</v>
      </c>
      <c r="B1226" s="714">
        <v>2008</v>
      </c>
      <c r="D1226" s="722" t="s">
        <v>544</v>
      </c>
      <c r="E1226" s="722" t="s">
        <v>547</v>
      </c>
      <c r="F1226" s="714" t="s">
        <v>705</v>
      </c>
      <c r="G1226" s="723" t="s">
        <v>1480</v>
      </c>
      <c r="H1226" s="714" t="s">
        <v>1608</v>
      </c>
      <c r="I1226" s="714" t="s">
        <v>1484</v>
      </c>
      <c r="J1226" s="724">
        <v>60</v>
      </c>
      <c r="K1226" s="741">
        <v>31.405483929544214</v>
      </c>
      <c r="L1226" s="741">
        <v>1</v>
      </c>
      <c r="M1226" s="736">
        <v>100</v>
      </c>
      <c r="N1226" s="719">
        <f t="shared" si="57"/>
        <v>31.405483929544214</v>
      </c>
      <c r="O1226" s="737">
        <f t="shared" si="58"/>
        <v>0.52342473215907026</v>
      </c>
      <c r="P1226" s="738">
        <v>0</v>
      </c>
      <c r="Q1226" s="737">
        <f t="shared" si="59"/>
        <v>0.52342473215907026</v>
      </c>
      <c r="R1226" s="714" t="s">
        <v>498</v>
      </c>
      <c r="S1226" s="721" t="s">
        <v>1609</v>
      </c>
      <c r="U1226" s="714">
        <v>48.9</v>
      </c>
      <c r="V1226" s="714">
        <v>10374</v>
      </c>
    </row>
    <row r="1227" spans="1:22">
      <c r="A1227" s="721" t="s">
        <v>545</v>
      </c>
      <c r="B1227" s="714">
        <v>2008</v>
      </c>
      <c r="D1227" s="722" t="s">
        <v>1611</v>
      </c>
      <c r="E1227" s="722" t="s">
        <v>734</v>
      </c>
      <c r="F1227" s="714" t="s">
        <v>705</v>
      </c>
      <c r="G1227" s="723" t="s">
        <v>1480</v>
      </c>
      <c r="H1227" s="714" t="s">
        <v>1608</v>
      </c>
      <c r="I1227" s="714" t="s">
        <v>1484</v>
      </c>
      <c r="J1227" s="724">
        <v>100</v>
      </c>
      <c r="K1227" s="741">
        <v>21.790448520065368</v>
      </c>
      <c r="L1227" s="741">
        <v>1</v>
      </c>
      <c r="M1227" s="736">
        <v>100</v>
      </c>
      <c r="N1227" s="719">
        <f t="shared" si="57"/>
        <v>21.790448520065368</v>
      </c>
      <c r="O1227" s="737">
        <f t="shared" si="58"/>
        <v>0.21790448520065367</v>
      </c>
      <c r="P1227" s="738">
        <v>0</v>
      </c>
      <c r="Q1227" s="737">
        <f t="shared" si="59"/>
        <v>0.21790448520065367</v>
      </c>
      <c r="R1227" s="714" t="s">
        <v>498</v>
      </c>
      <c r="S1227" s="721" t="s">
        <v>1609</v>
      </c>
      <c r="U1227" s="714">
        <v>48.9</v>
      </c>
      <c r="V1227" s="714">
        <v>10374</v>
      </c>
    </row>
    <row r="1228" spans="1:22">
      <c r="A1228" s="721" t="s">
        <v>545</v>
      </c>
      <c r="B1228" s="714">
        <v>2008</v>
      </c>
      <c r="D1228" s="722" t="s">
        <v>544</v>
      </c>
      <c r="E1228" s="722" t="s">
        <v>547</v>
      </c>
      <c r="F1228" s="714" t="s">
        <v>705</v>
      </c>
      <c r="G1228" s="723" t="s">
        <v>1480</v>
      </c>
      <c r="H1228" s="714" t="s">
        <v>1608</v>
      </c>
      <c r="I1228" s="714" t="s">
        <v>1484</v>
      </c>
      <c r="J1228" s="724">
        <v>60</v>
      </c>
      <c r="K1228" s="741">
        <v>36.339204648629014</v>
      </c>
      <c r="L1228" s="741">
        <v>1</v>
      </c>
      <c r="M1228" s="736">
        <v>100</v>
      </c>
      <c r="N1228" s="719">
        <f t="shared" si="57"/>
        <v>36.339204648629014</v>
      </c>
      <c r="O1228" s="737">
        <f t="shared" si="58"/>
        <v>0.60565341081048352</v>
      </c>
      <c r="P1228" s="738">
        <v>0</v>
      </c>
      <c r="Q1228" s="737">
        <f t="shared" si="59"/>
        <v>0.60565341081048352</v>
      </c>
      <c r="R1228" s="714" t="s">
        <v>498</v>
      </c>
      <c r="S1228" s="721" t="s">
        <v>1609</v>
      </c>
      <c r="U1228" s="714">
        <v>48.9</v>
      </c>
      <c r="V1228" s="714">
        <v>10374</v>
      </c>
    </row>
    <row r="1229" spans="1:22">
      <c r="A1229" s="721" t="s">
        <v>545</v>
      </c>
      <c r="B1229" s="714">
        <v>2008</v>
      </c>
      <c r="D1229" s="722" t="s">
        <v>1613</v>
      </c>
      <c r="E1229" s="722" t="s">
        <v>1486</v>
      </c>
      <c r="F1229" s="714" t="s">
        <v>705</v>
      </c>
      <c r="G1229" s="723" t="s">
        <v>1480</v>
      </c>
      <c r="H1229" s="714" t="s">
        <v>1608</v>
      </c>
      <c r="I1229" s="714" t="s">
        <v>1484</v>
      </c>
      <c r="J1229" s="724">
        <v>30</v>
      </c>
      <c r="K1229" s="741">
        <v>8.0243326675140718</v>
      </c>
      <c r="L1229" s="741">
        <v>1</v>
      </c>
      <c r="M1229" s="736">
        <v>100</v>
      </c>
      <c r="N1229" s="719">
        <f t="shared" si="57"/>
        <v>8.0243326675140718</v>
      </c>
      <c r="O1229" s="737">
        <f t="shared" si="58"/>
        <v>0.26747775558380238</v>
      </c>
      <c r="P1229" s="738">
        <v>0</v>
      </c>
      <c r="Q1229" s="737">
        <f t="shared" si="59"/>
        <v>0.26747775558380238</v>
      </c>
      <c r="R1229" s="714" t="s">
        <v>498</v>
      </c>
      <c r="S1229" s="721" t="s">
        <v>1609</v>
      </c>
      <c r="U1229" s="714">
        <v>48.9</v>
      </c>
      <c r="V1229" s="714">
        <v>10374</v>
      </c>
    </row>
    <row r="1230" spans="1:22">
      <c r="A1230" s="721" t="s">
        <v>545</v>
      </c>
      <c r="B1230" s="714">
        <v>2008</v>
      </c>
      <c r="D1230" s="722" t="s">
        <v>544</v>
      </c>
      <c r="E1230" s="722" t="s">
        <v>547</v>
      </c>
      <c r="F1230" s="714" t="s">
        <v>705</v>
      </c>
      <c r="G1230" s="723" t="s">
        <v>1480</v>
      </c>
      <c r="H1230" s="714" t="s">
        <v>1608</v>
      </c>
      <c r="I1230" s="714" t="s">
        <v>1484</v>
      </c>
      <c r="J1230" s="724">
        <v>12</v>
      </c>
      <c r="K1230" s="741">
        <v>7.8445614672235333</v>
      </c>
      <c r="L1230" s="741">
        <v>1</v>
      </c>
      <c r="M1230" s="736">
        <v>100</v>
      </c>
      <c r="N1230" s="719">
        <f t="shared" si="57"/>
        <v>7.8445614672235333</v>
      </c>
      <c r="O1230" s="737">
        <f t="shared" si="58"/>
        <v>0.65371345560196115</v>
      </c>
      <c r="P1230" s="738">
        <v>0</v>
      </c>
      <c r="Q1230" s="737">
        <f t="shared" si="59"/>
        <v>0.65371345560196115</v>
      </c>
      <c r="R1230" s="714" t="s">
        <v>498</v>
      </c>
      <c r="S1230" s="721" t="s">
        <v>1609</v>
      </c>
      <c r="U1230" s="714">
        <v>48.9</v>
      </c>
      <c r="V1230" s="714">
        <v>10374</v>
      </c>
    </row>
    <row r="1231" spans="1:22">
      <c r="A1231" s="721" t="s">
        <v>545</v>
      </c>
      <c r="B1231" s="714">
        <v>2008</v>
      </c>
      <c r="D1231" s="722" t="s">
        <v>1610</v>
      </c>
      <c r="E1231" s="715" t="s">
        <v>303</v>
      </c>
      <c r="F1231" s="714" t="s">
        <v>705</v>
      </c>
      <c r="G1231" s="723" t="s">
        <v>1480</v>
      </c>
      <c r="H1231" s="714" t="s">
        <v>1608</v>
      </c>
      <c r="I1231" s="714" t="s">
        <v>402</v>
      </c>
      <c r="J1231" s="724">
        <v>48</v>
      </c>
      <c r="K1231" s="741">
        <v>10.305066279280915</v>
      </c>
      <c r="L1231" s="741">
        <v>1</v>
      </c>
      <c r="M1231" s="736">
        <v>100</v>
      </c>
      <c r="N1231" s="719">
        <f t="shared" si="57"/>
        <v>10.305066279280915</v>
      </c>
      <c r="O1231" s="737">
        <f t="shared" si="58"/>
        <v>0.21468888081835241</v>
      </c>
      <c r="P1231" s="738">
        <v>0</v>
      </c>
      <c r="Q1231" s="737">
        <f t="shared" si="59"/>
        <v>0.21468888081835241</v>
      </c>
      <c r="R1231" s="714" t="s">
        <v>498</v>
      </c>
      <c r="S1231" s="721" t="s">
        <v>1609</v>
      </c>
      <c r="U1231" s="714">
        <v>48.9</v>
      </c>
      <c r="V1231" s="714">
        <v>10374</v>
      </c>
    </row>
    <row r="1232" spans="1:22">
      <c r="A1232" s="721" t="s">
        <v>545</v>
      </c>
      <c r="B1232" s="714">
        <v>2008</v>
      </c>
      <c r="D1232" s="722" t="s">
        <v>544</v>
      </c>
      <c r="E1232" s="722" t="s">
        <v>547</v>
      </c>
      <c r="F1232" s="714" t="s">
        <v>705</v>
      </c>
      <c r="G1232" s="723" t="s">
        <v>1480</v>
      </c>
      <c r="H1232" s="714" t="s">
        <v>1608</v>
      </c>
      <c r="I1232" s="714" t="s">
        <v>1484</v>
      </c>
      <c r="J1232" s="724">
        <v>12</v>
      </c>
      <c r="K1232" s="741">
        <v>6.5752678409297252</v>
      </c>
      <c r="L1232" s="741">
        <v>1</v>
      </c>
      <c r="M1232" s="736">
        <v>100</v>
      </c>
      <c r="N1232" s="719">
        <f t="shared" si="57"/>
        <v>6.5752678409297252</v>
      </c>
      <c r="O1232" s="737">
        <f t="shared" si="58"/>
        <v>0.54793898674414376</v>
      </c>
      <c r="P1232" s="738">
        <v>0</v>
      </c>
      <c r="Q1232" s="737">
        <f t="shared" si="59"/>
        <v>0.54793898674414376</v>
      </c>
      <c r="R1232" s="714" t="s">
        <v>498</v>
      </c>
      <c r="S1232" s="721" t="s">
        <v>1609</v>
      </c>
      <c r="U1232" s="714">
        <v>48.9</v>
      </c>
      <c r="V1232" s="714">
        <v>10374</v>
      </c>
    </row>
    <row r="1233" spans="1:22">
      <c r="A1233" s="721" t="s">
        <v>545</v>
      </c>
      <c r="B1233" s="714">
        <v>2008</v>
      </c>
      <c r="D1233" s="722" t="s">
        <v>1611</v>
      </c>
      <c r="E1233" s="722" t="s">
        <v>734</v>
      </c>
      <c r="F1233" s="714" t="s">
        <v>705</v>
      </c>
      <c r="G1233" s="723" t="s">
        <v>1480</v>
      </c>
      <c r="H1233" s="714" t="s">
        <v>1608</v>
      </c>
      <c r="I1233" s="714" t="s">
        <v>1484</v>
      </c>
      <c r="J1233" s="724">
        <v>100</v>
      </c>
      <c r="K1233" s="741">
        <v>19.974577810059923</v>
      </c>
      <c r="L1233" s="741">
        <v>1</v>
      </c>
      <c r="M1233" s="736">
        <v>100</v>
      </c>
      <c r="N1233" s="719">
        <f t="shared" si="57"/>
        <v>19.974577810059923</v>
      </c>
      <c r="O1233" s="737">
        <f t="shared" si="58"/>
        <v>0.19974577810059924</v>
      </c>
      <c r="P1233" s="738">
        <v>0</v>
      </c>
      <c r="Q1233" s="737">
        <f t="shared" si="59"/>
        <v>0.19974577810059924</v>
      </c>
      <c r="R1233" s="714" t="s">
        <v>498</v>
      </c>
      <c r="S1233" s="721" t="s">
        <v>1609</v>
      </c>
      <c r="U1233" s="714">
        <v>48.9</v>
      </c>
      <c r="V1233" s="714">
        <v>10374</v>
      </c>
    </row>
    <row r="1234" spans="1:22">
      <c r="A1234" s="721" t="s">
        <v>545</v>
      </c>
      <c r="B1234" s="714">
        <v>2008</v>
      </c>
      <c r="D1234" s="722" t="s">
        <v>544</v>
      </c>
      <c r="E1234" s="722" t="s">
        <v>547</v>
      </c>
      <c r="F1234" s="714" t="s">
        <v>705</v>
      </c>
      <c r="G1234" s="723" t="s">
        <v>1480</v>
      </c>
      <c r="H1234" s="714" t="s">
        <v>1608</v>
      </c>
      <c r="I1234" s="714" t="s">
        <v>1484</v>
      </c>
      <c r="J1234" s="724">
        <v>12</v>
      </c>
      <c r="K1234" s="741">
        <v>8.0352278917741042</v>
      </c>
      <c r="L1234" s="741">
        <v>1</v>
      </c>
      <c r="M1234" s="736">
        <v>100</v>
      </c>
      <c r="N1234" s="719">
        <f t="shared" si="57"/>
        <v>8.0352278917741042</v>
      </c>
      <c r="O1234" s="737">
        <f t="shared" si="58"/>
        <v>0.66960232431450872</v>
      </c>
      <c r="P1234" s="738">
        <v>0</v>
      </c>
      <c r="Q1234" s="737">
        <f t="shared" si="59"/>
        <v>0.66960232431450872</v>
      </c>
      <c r="R1234" s="714" t="s">
        <v>498</v>
      </c>
      <c r="S1234" s="721" t="s">
        <v>1609</v>
      </c>
      <c r="U1234" s="714">
        <v>48.9</v>
      </c>
      <c r="V1234" s="714">
        <v>10374</v>
      </c>
    </row>
    <row r="1235" spans="1:22">
      <c r="A1235" s="721" t="s">
        <v>545</v>
      </c>
      <c r="B1235" s="714">
        <v>2008</v>
      </c>
      <c r="D1235" s="722" t="s">
        <v>544</v>
      </c>
      <c r="E1235" s="722" t="s">
        <v>547</v>
      </c>
      <c r="F1235" s="714" t="s">
        <v>705</v>
      </c>
      <c r="G1235" s="723" t="s">
        <v>1480</v>
      </c>
      <c r="H1235" s="714" t="s">
        <v>1608</v>
      </c>
      <c r="I1235" s="714" t="s">
        <v>1484</v>
      </c>
      <c r="J1235" s="724">
        <v>60</v>
      </c>
      <c r="K1235" s="741">
        <v>39.222807336117668</v>
      </c>
      <c r="L1235" s="741">
        <v>1</v>
      </c>
      <c r="M1235" s="736">
        <v>100</v>
      </c>
      <c r="N1235" s="719">
        <f t="shared" si="57"/>
        <v>39.222807336117668</v>
      </c>
      <c r="O1235" s="737">
        <f t="shared" si="58"/>
        <v>0.65371345560196115</v>
      </c>
      <c r="P1235" s="738">
        <v>0</v>
      </c>
      <c r="Q1235" s="737">
        <f t="shared" si="59"/>
        <v>0.65371345560196115</v>
      </c>
      <c r="R1235" s="714" t="s">
        <v>498</v>
      </c>
      <c r="S1235" s="721" t="s">
        <v>1609</v>
      </c>
      <c r="U1235" s="714">
        <v>48.9</v>
      </c>
      <c r="V1235" s="714">
        <v>10374</v>
      </c>
    </row>
    <row r="1236" spans="1:22">
      <c r="A1236" s="721" t="s">
        <v>545</v>
      </c>
      <c r="B1236" s="714">
        <v>2008</v>
      </c>
      <c r="D1236" s="722" t="s">
        <v>1614</v>
      </c>
      <c r="E1236" s="722" t="s">
        <v>577</v>
      </c>
      <c r="F1236" s="714" t="s">
        <v>705</v>
      </c>
      <c r="G1236" s="723" t="s">
        <v>1480</v>
      </c>
      <c r="H1236" s="714" t="s">
        <v>1608</v>
      </c>
      <c r="I1236" s="714" t="s">
        <v>402</v>
      </c>
      <c r="J1236" s="724">
        <v>60</v>
      </c>
      <c r="K1236" s="741">
        <v>12.529507899037588</v>
      </c>
      <c r="L1236" s="741">
        <v>1</v>
      </c>
      <c r="M1236" s="736">
        <v>100</v>
      </c>
      <c r="N1236" s="719">
        <f t="shared" si="57"/>
        <v>12.529507899037588</v>
      </c>
      <c r="O1236" s="737">
        <f t="shared" si="58"/>
        <v>0.20882513165062644</v>
      </c>
      <c r="P1236" s="738">
        <v>0</v>
      </c>
      <c r="Q1236" s="737">
        <f t="shared" si="59"/>
        <v>0.20882513165062644</v>
      </c>
      <c r="R1236" s="714" t="s">
        <v>498</v>
      </c>
      <c r="S1236" s="721" t="s">
        <v>1609</v>
      </c>
      <c r="U1236" s="714">
        <v>48.9</v>
      </c>
      <c r="V1236" s="714">
        <v>10374</v>
      </c>
    </row>
    <row r="1237" spans="1:22">
      <c r="A1237" s="721" t="s">
        <v>545</v>
      </c>
      <c r="B1237" s="714">
        <v>2008</v>
      </c>
      <c r="D1237" s="722" t="s">
        <v>544</v>
      </c>
      <c r="E1237" s="722" t="s">
        <v>547</v>
      </c>
      <c r="F1237" s="714" t="s">
        <v>705</v>
      </c>
      <c r="G1237" s="723" t="s">
        <v>1480</v>
      </c>
      <c r="H1237" s="714" t="s">
        <v>1608</v>
      </c>
      <c r="I1237" s="714" t="s">
        <v>1484</v>
      </c>
      <c r="J1237" s="724">
        <v>60</v>
      </c>
      <c r="K1237" s="741">
        <v>42.609406210277825</v>
      </c>
      <c r="L1237" s="741">
        <v>1</v>
      </c>
      <c r="M1237" s="736">
        <v>100</v>
      </c>
      <c r="N1237" s="719">
        <f t="shared" si="57"/>
        <v>42.609406210277825</v>
      </c>
      <c r="O1237" s="737">
        <f t="shared" si="58"/>
        <v>0.71015677017129708</v>
      </c>
      <c r="P1237" s="738">
        <v>0</v>
      </c>
      <c r="Q1237" s="737">
        <f t="shared" si="59"/>
        <v>0.71015677017129708</v>
      </c>
      <c r="R1237" s="714" t="s">
        <v>498</v>
      </c>
      <c r="S1237" s="721" t="s">
        <v>1609</v>
      </c>
      <c r="U1237" s="714">
        <v>48.9</v>
      </c>
      <c r="V1237" s="714">
        <v>10374</v>
      </c>
    </row>
    <row r="1238" spans="1:22">
      <c r="A1238" s="721" t="s">
        <v>545</v>
      </c>
      <c r="B1238" s="714">
        <v>2008</v>
      </c>
      <c r="D1238" s="722" t="s">
        <v>545</v>
      </c>
      <c r="E1238" s="722" t="s">
        <v>1486</v>
      </c>
      <c r="F1238" s="714" t="s">
        <v>705</v>
      </c>
      <c r="G1238" s="723" t="s">
        <v>1480</v>
      </c>
      <c r="H1238" s="714" t="s">
        <v>1608</v>
      </c>
      <c r="I1238" s="714" t="s">
        <v>1484</v>
      </c>
      <c r="J1238" s="724">
        <v>30</v>
      </c>
      <c r="K1238" s="741">
        <v>8.8160522970764479</v>
      </c>
      <c r="L1238" s="741">
        <v>1</v>
      </c>
      <c r="M1238" s="736">
        <v>100</v>
      </c>
      <c r="N1238" s="719">
        <f t="shared" si="57"/>
        <v>8.8160522970764479</v>
      </c>
      <c r="O1238" s="737">
        <f t="shared" si="58"/>
        <v>0.29386840990254826</v>
      </c>
      <c r="P1238" s="738">
        <v>0</v>
      </c>
      <c r="Q1238" s="737">
        <f t="shared" si="59"/>
        <v>0.29386840990254826</v>
      </c>
      <c r="R1238" s="714" t="s">
        <v>498</v>
      </c>
      <c r="S1238" s="721" t="s">
        <v>1609</v>
      </c>
      <c r="U1238" s="714">
        <v>48.9</v>
      </c>
      <c r="V1238" s="714">
        <v>10374</v>
      </c>
    </row>
    <row r="1239" spans="1:22">
      <c r="A1239" s="721" t="s">
        <v>545</v>
      </c>
      <c r="B1239" s="714">
        <v>2008</v>
      </c>
      <c r="D1239" s="722" t="s">
        <v>544</v>
      </c>
      <c r="E1239" s="722" t="s">
        <v>547</v>
      </c>
      <c r="F1239" s="714" t="s">
        <v>705</v>
      </c>
      <c r="G1239" s="723" t="s">
        <v>1480</v>
      </c>
      <c r="H1239" s="714" t="s">
        <v>1608</v>
      </c>
      <c r="I1239" s="714" t="s">
        <v>1484</v>
      </c>
      <c r="J1239" s="724">
        <v>60</v>
      </c>
      <c r="K1239" s="741">
        <v>37.806428182313418</v>
      </c>
      <c r="L1239" s="741">
        <v>1</v>
      </c>
      <c r="M1239" s="736">
        <v>100</v>
      </c>
      <c r="N1239" s="719">
        <f t="shared" si="57"/>
        <v>37.806428182313418</v>
      </c>
      <c r="O1239" s="737">
        <f t="shared" si="58"/>
        <v>0.63010713637189031</v>
      </c>
      <c r="P1239" s="738">
        <v>0</v>
      </c>
      <c r="Q1239" s="737">
        <f t="shared" si="59"/>
        <v>0.63010713637189031</v>
      </c>
      <c r="R1239" s="714" t="s">
        <v>498</v>
      </c>
      <c r="S1239" s="721" t="s">
        <v>1609</v>
      </c>
      <c r="U1239" s="714">
        <v>48.9</v>
      </c>
      <c r="V1239" s="714">
        <v>10374</v>
      </c>
    </row>
    <row r="1240" spans="1:22">
      <c r="A1240" s="721" t="s">
        <v>545</v>
      </c>
      <c r="B1240" s="714">
        <v>2008</v>
      </c>
      <c r="D1240" s="722" t="s">
        <v>1610</v>
      </c>
      <c r="E1240" s="715" t="s">
        <v>303</v>
      </c>
      <c r="F1240" s="714" t="s">
        <v>705</v>
      </c>
      <c r="G1240" s="723" t="s">
        <v>1480</v>
      </c>
      <c r="H1240" s="714" t="s">
        <v>1608</v>
      </c>
      <c r="I1240" s="714" t="s">
        <v>402</v>
      </c>
      <c r="J1240" s="724">
        <v>48</v>
      </c>
      <c r="K1240" s="741">
        <v>10.459415289631377</v>
      </c>
      <c r="L1240" s="741">
        <v>1</v>
      </c>
      <c r="M1240" s="736">
        <v>100</v>
      </c>
      <c r="N1240" s="719">
        <f t="shared" si="57"/>
        <v>10.459415289631377</v>
      </c>
      <c r="O1240" s="737">
        <f t="shared" si="58"/>
        <v>0.21790448520065367</v>
      </c>
      <c r="P1240" s="738">
        <v>0</v>
      </c>
      <c r="Q1240" s="737">
        <f t="shared" si="59"/>
        <v>0.21790448520065367</v>
      </c>
      <c r="R1240" s="714" t="s">
        <v>498</v>
      </c>
      <c r="S1240" s="721" t="s">
        <v>1609</v>
      </c>
      <c r="U1240" s="714">
        <v>48.9</v>
      </c>
      <c r="V1240" s="714">
        <v>10374</v>
      </c>
    </row>
    <row r="1241" spans="1:22">
      <c r="A1241" s="721" t="s">
        <v>545</v>
      </c>
      <c r="B1241" s="714">
        <v>2008</v>
      </c>
      <c r="D1241" s="722" t="s">
        <v>544</v>
      </c>
      <c r="E1241" s="722" t="s">
        <v>547</v>
      </c>
      <c r="F1241" s="714" t="s">
        <v>705</v>
      </c>
      <c r="G1241" s="723" t="s">
        <v>1480</v>
      </c>
      <c r="H1241" s="714" t="s">
        <v>1608</v>
      </c>
      <c r="I1241" s="714" t="s">
        <v>1484</v>
      </c>
      <c r="J1241" s="724">
        <v>60</v>
      </c>
      <c r="K1241" s="741">
        <v>32.95805338659887</v>
      </c>
      <c r="L1241" s="741">
        <v>1</v>
      </c>
      <c r="M1241" s="736">
        <v>100</v>
      </c>
      <c r="N1241" s="719">
        <f t="shared" si="57"/>
        <v>32.95805338659887</v>
      </c>
      <c r="O1241" s="737">
        <f t="shared" si="58"/>
        <v>0.54930088977664782</v>
      </c>
      <c r="P1241" s="738">
        <v>0</v>
      </c>
      <c r="Q1241" s="737">
        <f t="shared" si="59"/>
        <v>0.54930088977664782</v>
      </c>
      <c r="R1241" s="714" t="s">
        <v>498</v>
      </c>
      <c r="S1241" s="721" t="s">
        <v>1609</v>
      </c>
      <c r="U1241" s="714">
        <v>48.9</v>
      </c>
      <c r="V1241" s="714">
        <v>10374</v>
      </c>
    </row>
    <row r="1242" spans="1:22">
      <c r="A1242" s="721" t="s">
        <v>545</v>
      </c>
      <c r="B1242" s="714">
        <v>2008</v>
      </c>
      <c r="D1242" s="722" t="s">
        <v>1610</v>
      </c>
      <c r="E1242" s="715" t="s">
        <v>303</v>
      </c>
      <c r="F1242" s="714" t="s">
        <v>705</v>
      </c>
      <c r="G1242" s="723" t="s">
        <v>1480</v>
      </c>
      <c r="H1242" s="714" t="s">
        <v>1608</v>
      </c>
      <c r="I1242" s="714" t="s">
        <v>402</v>
      </c>
      <c r="J1242" s="724">
        <v>48</v>
      </c>
      <c r="K1242" s="741">
        <v>8.5527510441256567</v>
      </c>
      <c r="L1242" s="741">
        <v>1</v>
      </c>
      <c r="M1242" s="736">
        <v>100</v>
      </c>
      <c r="N1242" s="719">
        <f t="shared" si="57"/>
        <v>8.5527510441256567</v>
      </c>
      <c r="O1242" s="737">
        <f t="shared" si="58"/>
        <v>0.1781823134192845</v>
      </c>
      <c r="P1242" s="738">
        <v>0</v>
      </c>
      <c r="Q1242" s="737">
        <f t="shared" si="59"/>
        <v>0.1781823134192845</v>
      </c>
      <c r="R1242" s="714" t="s">
        <v>498</v>
      </c>
      <c r="S1242" s="721" t="s">
        <v>1609</v>
      </c>
      <c r="U1242" s="714">
        <v>48.9</v>
      </c>
      <c r="V1242" s="714">
        <v>10374</v>
      </c>
    </row>
    <row r="1243" spans="1:22">
      <c r="A1243" s="721" t="s">
        <v>545</v>
      </c>
      <c r="B1243" s="714">
        <v>2008</v>
      </c>
      <c r="D1243" s="722" t="s">
        <v>544</v>
      </c>
      <c r="E1243" s="722" t="s">
        <v>547</v>
      </c>
      <c r="F1243" s="714" t="s">
        <v>705</v>
      </c>
      <c r="G1243" s="723" t="s">
        <v>1480</v>
      </c>
      <c r="H1243" s="714" t="s">
        <v>1608</v>
      </c>
      <c r="I1243" s="714" t="s">
        <v>1484</v>
      </c>
      <c r="J1243" s="724">
        <v>12</v>
      </c>
      <c r="K1243" s="741">
        <v>6.9511530779008526</v>
      </c>
      <c r="L1243" s="741">
        <v>1</v>
      </c>
      <c r="M1243" s="736">
        <v>100</v>
      </c>
      <c r="N1243" s="719">
        <f t="shared" si="57"/>
        <v>6.9511530779008526</v>
      </c>
      <c r="O1243" s="737">
        <f t="shared" si="58"/>
        <v>0.57926275649173775</v>
      </c>
      <c r="P1243" s="738">
        <v>0</v>
      </c>
      <c r="Q1243" s="737">
        <f t="shared" si="59"/>
        <v>0.57926275649173775</v>
      </c>
      <c r="R1243" s="714" t="s">
        <v>498</v>
      </c>
      <c r="S1243" s="721" t="s">
        <v>1609</v>
      </c>
      <c r="U1243" s="714">
        <v>48.9</v>
      </c>
      <c r="V1243" s="714">
        <v>10374</v>
      </c>
    </row>
    <row r="1244" spans="1:22">
      <c r="A1244" s="721" t="s">
        <v>545</v>
      </c>
      <c r="B1244" s="714">
        <v>2008</v>
      </c>
      <c r="D1244" s="722" t="s">
        <v>545</v>
      </c>
      <c r="E1244" s="722" t="s">
        <v>1486</v>
      </c>
      <c r="F1244" s="714" t="s">
        <v>705</v>
      </c>
      <c r="G1244" s="723" t="s">
        <v>1480</v>
      </c>
      <c r="H1244" s="714" t="s">
        <v>1608</v>
      </c>
      <c r="I1244" s="714" t="s">
        <v>1484</v>
      </c>
      <c r="J1244" s="724">
        <v>30</v>
      </c>
      <c r="K1244" s="741">
        <v>8.0243326675140718</v>
      </c>
      <c r="L1244" s="741">
        <v>1</v>
      </c>
      <c r="M1244" s="736">
        <v>100</v>
      </c>
      <c r="N1244" s="719">
        <f t="shared" si="57"/>
        <v>8.0243326675140718</v>
      </c>
      <c r="O1244" s="737">
        <f t="shared" si="58"/>
        <v>0.26747775558380238</v>
      </c>
      <c r="P1244" s="738">
        <v>0</v>
      </c>
      <c r="Q1244" s="737">
        <f t="shared" si="59"/>
        <v>0.26747775558380238</v>
      </c>
      <c r="R1244" s="714" t="s">
        <v>498</v>
      </c>
      <c r="S1244" s="721" t="s">
        <v>1609</v>
      </c>
      <c r="U1244" s="714">
        <v>48.9</v>
      </c>
      <c r="V1244" s="714">
        <v>10374</v>
      </c>
    </row>
    <row r="1245" spans="1:22">
      <c r="A1245" s="721" t="s">
        <v>545</v>
      </c>
      <c r="B1245" s="714">
        <v>2008</v>
      </c>
      <c r="D1245" s="722" t="s">
        <v>545</v>
      </c>
      <c r="E1245" s="722" t="s">
        <v>1486</v>
      </c>
      <c r="F1245" s="714" t="s">
        <v>705</v>
      </c>
      <c r="G1245" s="723" t="s">
        <v>1480</v>
      </c>
      <c r="H1245" s="714" t="s">
        <v>1608</v>
      </c>
      <c r="I1245" s="714" t="s">
        <v>1484</v>
      </c>
      <c r="J1245" s="724">
        <v>30</v>
      </c>
      <c r="K1245" s="741">
        <v>11.50717268930452</v>
      </c>
      <c r="L1245" s="741">
        <v>1</v>
      </c>
      <c r="M1245" s="736">
        <v>100</v>
      </c>
      <c r="N1245" s="719">
        <f t="shared" si="57"/>
        <v>11.50717268930452</v>
      </c>
      <c r="O1245" s="737">
        <f t="shared" si="58"/>
        <v>0.38357242297681732</v>
      </c>
      <c r="P1245" s="738">
        <v>0</v>
      </c>
      <c r="Q1245" s="737">
        <f t="shared" si="59"/>
        <v>0.38357242297681732</v>
      </c>
      <c r="R1245" s="714" t="s">
        <v>498</v>
      </c>
      <c r="S1245" s="721" t="s">
        <v>1609</v>
      </c>
      <c r="U1245" s="714">
        <v>48.9</v>
      </c>
      <c r="V1245" s="714">
        <v>10374</v>
      </c>
    </row>
    <row r="1246" spans="1:22">
      <c r="A1246" s="721" t="s">
        <v>545</v>
      </c>
      <c r="B1246" s="714">
        <v>2008</v>
      </c>
      <c r="D1246" s="722" t="s">
        <v>544</v>
      </c>
      <c r="E1246" s="722" t="s">
        <v>547</v>
      </c>
      <c r="F1246" s="714" t="s">
        <v>705</v>
      </c>
      <c r="G1246" s="723" t="s">
        <v>1480</v>
      </c>
      <c r="H1246" s="714" t="s">
        <v>1608</v>
      </c>
      <c r="I1246" s="714" t="s">
        <v>1484</v>
      </c>
      <c r="J1246" s="724">
        <v>12</v>
      </c>
      <c r="K1246" s="741">
        <v>8.173234065734519</v>
      </c>
      <c r="L1246" s="741">
        <v>1</v>
      </c>
      <c r="M1246" s="736">
        <v>100</v>
      </c>
      <c r="N1246" s="719">
        <f t="shared" si="57"/>
        <v>8.173234065734519</v>
      </c>
      <c r="O1246" s="737">
        <f t="shared" si="58"/>
        <v>0.68110283881120992</v>
      </c>
      <c r="P1246" s="738">
        <v>0</v>
      </c>
      <c r="Q1246" s="737">
        <f t="shared" si="59"/>
        <v>0.68110283881120992</v>
      </c>
      <c r="R1246" s="714" t="s">
        <v>498</v>
      </c>
      <c r="S1246" s="721" t="s">
        <v>1609</v>
      </c>
      <c r="U1246" s="714">
        <v>48.9</v>
      </c>
      <c r="V1246" s="714">
        <v>10374</v>
      </c>
    </row>
    <row r="1247" spans="1:22">
      <c r="A1247" s="721" t="s">
        <v>545</v>
      </c>
      <c r="B1247" s="714">
        <v>2008</v>
      </c>
      <c r="D1247" s="722" t="s">
        <v>1614</v>
      </c>
      <c r="E1247" s="722" t="s">
        <v>577</v>
      </c>
      <c r="F1247" s="714" t="s">
        <v>705</v>
      </c>
      <c r="G1247" s="723" t="s">
        <v>1480</v>
      </c>
      <c r="H1247" s="714" t="s">
        <v>1608</v>
      </c>
      <c r="I1247" s="714" t="s">
        <v>402</v>
      </c>
      <c r="J1247" s="724">
        <v>12</v>
      </c>
      <c r="K1247" s="741">
        <v>3.7261666969311782</v>
      </c>
      <c r="L1247" s="741">
        <v>1</v>
      </c>
      <c r="M1247" s="736">
        <v>100</v>
      </c>
      <c r="N1247" s="719">
        <f t="shared" si="57"/>
        <v>3.7261666969311782</v>
      </c>
      <c r="O1247" s="737">
        <f t="shared" si="58"/>
        <v>0.3105138914109315</v>
      </c>
      <c r="P1247" s="738">
        <v>0</v>
      </c>
      <c r="Q1247" s="737">
        <f t="shared" si="59"/>
        <v>0.3105138914109315</v>
      </c>
      <c r="R1247" s="714" t="s">
        <v>498</v>
      </c>
      <c r="S1247" s="721" t="s">
        <v>1609</v>
      </c>
      <c r="U1247" s="714">
        <v>48.9</v>
      </c>
      <c r="V1247" s="714">
        <v>10374</v>
      </c>
    </row>
    <row r="1248" spans="1:22">
      <c r="A1248" s="721" t="s">
        <v>545</v>
      </c>
      <c r="B1248" s="714">
        <v>2008</v>
      </c>
      <c r="D1248" s="722" t="s">
        <v>544</v>
      </c>
      <c r="E1248" s="722" t="s">
        <v>547</v>
      </c>
      <c r="F1248" s="714" t="s">
        <v>705</v>
      </c>
      <c r="G1248" s="723" t="s">
        <v>1480</v>
      </c>
      <c r="H1248" s="714" t="s">
        <v>1608</v>
      </c>
      <c r="I1248" s="714" t="s">
        <v>1484</v>
      </c>
      <c r="J1248" s="724">
        <v>60</v>
      </c>
      <c r="K1248" s="741">
        <v>33.59360813510078</v>
      </c>
      <c r="L1248" s="741">
        <v>1</v>
      </c>
      <c r="M1248" s="736">
        <v>100</v>
      </c>
      <c r="N1248" s="719">
        <f t="shared" si="57"/>
        <v>33.59360813510078</v>
      </c>
      <c r="O1248" s="737">
        <f t="shared" si="58"/>
        <v>0.55989346891834635</v>
      </c>
      <c r="P1248" s="738">
        <v>0</v>
      </c>
      <c r="Q1248" s="737">
        <f t="shared" si="59"/>
        <v>0.55989346891834635</v>
      </c>
      <c r="R1248" s="714" t="s">
        <v>498</v>
      </c>
      <c r="S1248" s="721" t="s">
        <v>1609</v>
      </c>
      <c r="U1248" s="714">
        <v>48.9</v>
      </c>
      <c r="V1248" s="714">
        <v>10374</v>
      </c>
    </row>
    <row r="1249" spans="1:22">
      <c r="A1249" s="721" t="s">
        <v>545</v>
      </c>
      <c r="B1249" s="714">
        <v>2008</v>
      </c>
      <c r="D1249" s="722" t="s">
        <v>1611</v>
      </c>
      <c r="E1249" s="722" t="s">
        <v>734</v>
      </c>
      <c r="F1249" s="714" t="s">
        <v>705</v>
      </c>
      <c r="G1249" s="723" t="s">
        <v>1480</v>
      </c>
      <c r="H1249" s="714" t="s">
        <v>1608</v>
      </c>
      <c r="I1249" s="714" t="s">
        <v>1484</v>
      </c>
      <c r="J1249" s="724">
        <v>100</v>
      </c>
      <c r="K1249" s="741">
        <v>21.563464681314688</v>
      </c>
      <c r="L1249" s="741">
        <v>1</v>
      </c>
      <c r="M1249" s="736">
        <v>100</v>
      </c>
      <c r="N1249" s="719">
        <f t="shared" si="57"/>
        <v>21.563464681314688</v>
      </c>
      <c r="O1249" s="737">
        <f t="shared" si="58"/>
        <v>0.2156346468131469</v>
      </c>
      <c r="P1249" s="738">
        <v>0</v>
      </c>
      <c r="Q1249" s="737">
        <f t="shared" si="59"/>
        <v>0.2156346468131469</v>
      </c>
      <c r="R1249" s="714" t="s">
        <v>498</v>
      </c>
      <c r="S1249" s="721" t="s">
        <v>1609</v>
      </c>
      <c r="U1249" s="714">
        <v>48.9</v>
      </c>
      <c r="V1249" s="714">
        <v>10374</v>
      </c>
    </row>
    <row r="1250" spans="1:22">
      <c r="A1250" s="721" t="s">
        <v>545</v>
      </c>
      <c r="B1250" s="714">
        <v>2008</v>
      </c>
      <c r="D1250" s="722" t="s">
        <v>544</v>
      </c>
      <c r="E1250" s="722" t="s">
        <v>547</v>
      </c>
      <c r="F1250" s="714" t="s">
        <v>705</v>
      </c>
      <c r="G1250" s="723" t="s">
        <v>1480</v>
      </c>
      <c r="H1250" s="714" t="s">
        <v>1608</v>
      </c>
      <c r="I1250" s="714" t="s">
        <v>1484</v>
      </c>
      <c r="J1250" s="724">
        <v>4</v>
      </c>
      <c r="K1250" s="741">
        <v>2.106410023606319</v>
      </c>
      <c r="L1250" s="741">
        <v>1</v>
      </c>
      <c r="M1250" s="736">
        <v>100</v>
      </c>
      <c r="N1250" s="719">
        <f t="shared" si="57"/>
        <v>2.106410023606319</v>
      </c>
      <c r="O1250" s="737">
        <f t="shared" si="58"/>
        <v>0.52660250590157975</v>
      </c>
      <c r="P1250" s="738">
        <v>0</v>
      </c>
      <c r="Q1250" s="737">
        <f t="shared" si="59"/>
        <v>0.52660250590157975</v>
      </c>
      <c r="R1250" s="714" t="s">
        <v>498</v>
      </c>
      <c r="S1250" s="721" t="s">
        <v>1609</v>
      </c>
      <c r="U1250" s="714">
        <v>48.9</v>
      </c>
      <c r="V1250" s="714">
        <v>10374</v>
      </c>
    </row>
    <row r="1251" spans="1:22">
      <c r="A1251" s="721" t="s">
        <v>545</v>
      </c>
      <c r="B1251" s="714">
        <v>2008</v>
      </c>
      <c r="D1251" s="722" t="s">
        <v>1611</v>
      </c>
      <c r="E1251" s="722" t="s">
        <v>734</v>
      </c>
      <c r="F1251" s="714" t="s">
        <v>705</v>
      </c>
      <c r="G1251" s="723" t="s">
        <v>1480</v>
      </c>
      <c r="H1251" s="714" t="s">
        <v>1608</v>
      </c>
      <c r="I1251" s="714" t="s">
        <v>1484</v>
      </c>
      <c r="J1251" s="724">
        <v>100</v>
      </c>
      <c r="K1251" s="741">
        <v>21.790448520065368</v>
      </c>
      <c r="L1251" s="741">
        <v>1</v>
      </c>
      <c r="M1251" s="736">
        <v>100</v>
      </c>
      <c r="N1251" s="719">
        <f t="shared" si="57"/>
        <v>21.790448520065368</v>
      </c>
      <c r="O1251" s="737">
        <f t="shared" si="58"/>
        <v>0.21790448520065367</v>
      </c>
      <c r="P1251" s="738">
        <v>0</v>
      </c>
      <c r="Q1251" s="737">
        <f t="shared" si="59"/>
        <v>0.21790448520065367</v>
      </c>
      <c r="R1251" s="714" t="s">
        <v>498</v>
      </c>
      <c r="S1251" s="721" t="s">
        <v>1609</v>
      </c>
      <c r="U1251" s="714">
        <v>48.9</v>
      </c>
      <c r="V1251" s="714">
        <v>10374</v>
      </c>
    </row>
    <row r="1252" spans="1:22">
      <c r="A1252" s="721" t="s">
        <v>545</v>
      </c>
      <c r="B1252" s="714">
        <v>2008</v>
      </c>
      <c r="D1252" s="722" t="s">
        <v>544</v>
      </c>
      <c r="E1252" s="722" t="s">
        <v>547</v>
      </c>
      <c r="F1252" s="714" t="s">
        <v>705</v>
      </c>
      <c r="G1252" s="723" t="s">
        <v>1480</v>
      </c>
      <c r="H1252" s="714" t="s">
        <v>1608</v>
      </c>
      <c r="I1252" s="714" t="s">
        <v>1484</v>
      </c>
      <c r="J1252" s="724">
        <v>60</v>
      </c>
      <c r="K1252" s="741">
        <v>34.919193753404755</v>
      </c>
      <c r="L1252" s="741">
        <v>1</v>
      </c>
      <c r="M1252" s="736">
        <v>100</v>
      </c>
      <c r="N1252" s="719">
        <f t="shared" si="57"/>
        <v>34.919193753404755</v>
      </c>
      <c r="O1252" s="737">
        <f t="shared" si="58"/>
        <v>0.58198656255674597</v>
      </c>
      <c r="P1252" s="738">
        <v>0</v>
      </c>
      <c r="Q1252" s="737">
        <f t="shared" si="59"/>
        <v>0.58198656255674597</v>
      </c>
      <c r="R1252" s="714" t="s">
        <v>498</v>
      </c>
      <c r="S1252" s="721" t="s">
        <v>1609</v>
      </c>
      <c r="U1252" s="714">
        <v>48.9</v>
      </c>
      <c r="V1252" s="714">
        <v>10374</v>
      </c>
    </row>
    <row r="1253" spans="1:22">
      <c r="A1253" s="721" t="s">
        <v>545</v>
      </c>
      <c r="B1253" s="714">
        <v>2008</v>
      </c>
      <c r="D1253" s="722" t="s">
        <v>1610</v>
      </c>
      <c r="E1253" s="722" t="s">
        <v>303</v>
      </c>
      <c r="F1253" s="714" t="s">
        <v>705</v>
      </c>
      <c r="G1253" s="723" t="s">
        <v>1480</v>
      </c>
      <c r="H1253" s="714" t="s">
        <v>1608</v>
      </c>
      <c r="I1253" s="714" t="s">
        <v>402</v>
      </c>
      <c r="J1253" s="724">
        <v>48</v>
      </c>
      <c r="K1253" s="741">
        <v>8.8614490648265836</v>
      </c>
      <c r="L1253" s="741">
        <v>1</v>
      </c>
      <c r="M1253" s="736">
        <v>100</v>
      </c>
      <c r="N1253" s="719">
        <f t="shared" si="57"/>
        <v>8.8614490648265836</v>
      </c>
      <c r="O1253" s="737">
        <f t="shared" si="58"/>
        <v>0.18461352218388716</v>
      </c>
      <c r="P1253" s="738">
        <v>0</v>
      </c>
      <c r="Q1253" s="737">
        <f t="shared" si="59"/>
        <v>0.18461352218388716</v>
      </c>
      <c r="R1253" s="714" t="s">
        <v>498</v>
      </c>
      <c r="S1253" s="721" t="s">
        <v>1609</v>
      </c>
      <c r="U1253" s="714">
        <v>48.9</v>
      </c>
      <c r="V1253" s="714">
        <v>10374</v>
      </c>
    </row>
    <row r="1254" spans="1:22">
      <c r="A1254" s="721" t="s">
        <v>545</v>
      </c>
      <c r="B1254" s="714">
        <v>2008</v>
      </c>
      <c r="D1254" s="722" t="s">
        <v>544</v>
      </c>
      <c r="E1254" s="722" t="s">
        <v>547</v>
      </c>
      <c r="F1254" s="714" t="s">
        <v>705</v>
      </c>
      <c r="G1254" s="723" t="s">
        <v>1480</v>
      </c>
      <c r="H1254" s="714" t="s">
        <v>1608</v>
      </c>
      <c r="I1254" s="714" t="s">
        <v>1484</v>
      </c>
      <c r="J1254" s="724">
        <v>60</v>
      </c>
      <c r="K1254" s="741">
        <v>38.242237152714722</v>
      </c>
      <c r="L1254" s="741">
        <v>1</v>
      </c>
      <c r="M1254" s="736">
        <v>100</v>
      </c>
      <c r="N1254" s="719">
        <f t="shared" si="57"/>
        <v>38.242237152714722</v>
      </c>
      <c r="O1254" s="737">
        <f t="shared" si="58"/>
        <v>0.63737061921191207</v>
      </c>
      <c r="P1254" s="738">
        <v>0</v>
      </c>
      <c r="Q1254" s="737">
        <f t="shared" si="59"/>
        <v>0.63737061921191207</v>
      </c>
      <c r="R1254" s="714" t="s">
        <v>498</v>
      </c>
      <c r="S1254" s="721" t="s">
        <v>1609</v>
      </c>
      <c r="U1254" s="714">
        <v>48.9</v>
      </c>
      <c r="V1254" s="714">
        <v>10374</v>
      </c>
    </row>
    <row r="1255" spans="1:22">
      <c r="A1255" s="721" t="s">
        <v>545</v>
      </c>
      <c r="B1255" s="714">
        <v>2008</v>
      </c>
      <c r="D1255" s="722" t="s">
        <v>1614</v>
      </c>
      <c r="E1255" s="722" t="s">
        <v>577</v>
      </c>
      <c r="F1255" s="714" t="s">
        <v>705</v>
      </c>
      <c r="G1255" s="723" t="s">
        <v>1480</v>
      </c>
      <c r="H1255" s="714" t="s">
        <v>1608</v>
      </c>
      <c r="I1255" s="714" t="s">
        <v>402</v>
      </c>
      <c r="J1255" s="724">
        <v>60</v>
      </c>
      <c r="K1255" s="741">
        <v>12.711094970038133</v>
      </c>
      <c r="L1255" s="741">
        <v>1</v>
      </c>
      <c r="M1255" s="736">
        <v>100</v>
      </c>
      <c r="N1255" s="719">
        <f t="shared" si="57"/>
        <v>12.711094970038133</v>
      </c>
      <c r="O1255" s="737">
        <f t="shared" si="58"/>
        <v>0.21185158283396885</v>
      </c>
      <c r="P1255" s="738">
        <v>0</v>
      </c>
      <c r="Q1255" s="737">
        <f t="shared" si="59"/>
        <v>0.21185158283396885</v>
      </c>
      <c r="R1255" s="714" t="s">
        <v>498</v>
      </c>
      <c r="S1255" s="721" t="s">
        <v>1609</v>
      </c>
      <c r="U1255" s="714">
        <v>48.9</v>
      </c>
      <c r="V1255" s="714">
        <v>10374</v>
      </c>
    </row>
    <row r="1256" spans="1:22">
      <c r="A1256" s="721" t="s">
        <v>545</v>
      </c>
      <c r="B1256" s="714">
        <v>2008</v>
      </c>
      <c r="D1256" s="722" t="s">
        <v>544</v>
      </c>
      <c r="E1256" s="722" t="s">
        <v>547</v>
      </c>
      <c r="F1256" s="714" t="s">
        <v>705</v>
      </c>
      <c r="G1256" s="723" t="s">
        <v>1480</v>
      </c>
      <c r="H1256" s="714" t="s">
        <v>1608</v>
      </c>
      <c r="I1256" s="714" t="s">
        <v>1484</v>
      </c>
      <c r="J1256" s="724">
        <v>12</v>
      </c>
      <c r="K1256" s="741">
        <v>7.4178318503722531</v>
      </c>
      <c r="L1256" s="741">
        <v>1</v>
      </c>
      <c r="M1256" s="736">
        <v>100</v>
      </c>
      <c r="N1256" s="719">
        <f t="shared" si="57"/>
        <v>7.4178318503722531</v>
      </c>
      <c r="O1256" s="737">
        <f t="shared" si="58"/>
        <v>0.61815265419768772</v>
      </c>
      <c r="P1256" s="738">
        <v>0</v>
      </c>
      <c r="Q1256" s="737">
        <f t="shared" si="59"/>
        <v>0.61815265419768772</v>
      </c>
      <c r="R1256" s="714" t="s">
        <v>498</v>
      </c>
      <c r="S1256" s="721" t="s">
        <v>1609</v>
      </c>
      <c r="U1256" s="714">
        <v>48.9</v>
      </c>
      <c r="V1256" s="714">
        <v>10374</v>
      </c>
    </row>
    <row r="1257" spans="1:22">
      <c r="A1257" s="721" t="s">
        <v>545</v>
      </c>
      <c r="B1257" s="714">
        <v>2008</v>
      </c>
      <c r="D1257" s="722" t="s">
        <v>545</v>
      </c>
      <c r="E1257" s="722" t="s">
        <v>1486</v>
      </c>
      <c r="F1257" s="714" t="s">
        <v>705</v>
      </c>
      <c r="G1257" s="723" t="s">
        <v>1480</v>
      </c>
      <c r="H1257" s="714" t="s">
        <v>1608</v>
      </c>
      <c r="I1257" s="714" t="s">
        <v>1484</v>
      </c>
      <c r="J1257" s="724">
        <v>10</v>
      </c>
      <c r="K1257" s="741">
        <v>2.3606319230070816</v>
      </c>
      <c r="L1257" s="741">
        <v>1</v>
      </c>
      <c r="M1257" s="736">
        <v>100</v>
      </c>
      <c r="N1257" s="719">
        <f t="shared" si="57"/>
        <v>2.3606319230070816</v>
      </c>
      <c r="O1257" s="737">
        <f t="shared" si="58"/>
        <v>0.23606319230070816</v>
      </c>
      <c r="P1257" s="738">
        <v>0</v>
      </c>
      <c r="Q1257" s="737">
        <f t="shared" si="59"/>
        <v>0.23606319230070816</v>
      </c>
      <c r="R1257" s="714" t="s">
        <v>498</v>
      </c>
      <c r="S1257" s="721" t="s">
        <v>1609</v>
      </c>
      <c r="U1257" s="714">
        <v>48.9</v>
      </c>
      <c r="V1257" s="714">
        <v>10374</v>
      </c>
    </row>
    <row r="1258" spans="1:22">
      <c r="A1258" s="721" t="s">
        <v>545</v>
      </c>
      <c r="B1258" s="714">
        <v>2008</v>
      </c>
      <c r="D1258" s="722" t="s">
        <v>544</v>
      </c>
      <c r="E1258" s="722" t="s">
        <v>547</v>
      </c>
      <c r="F1258" s="714" t="s">
        <v>705</v>
      </c>
      <c r="G1258" s="723" t="s">
        <v>1480</v>
      </c>
      <c r="H1258" s="714" t="s">
        <v>1608</v>
      </c>
      <c r="I1258" s="714" t="s">
        <v>1484</v>
      </c>
      <c r="J1258" s="724">
        <v>4</v>
      </c>
      <c r="K1258" s="741">
        <v>2.3515525694570543</v>
      </c>
      <c r="L1258" s="741">
        <v>1</v>
      </c>
      <c r="M1258" s="736">
        <v>100</v>
      </c>
      <c r="N1258" s="719">
        <f t="shared" si="57"/>
        <v>2.3515525694570543</v>
      </c>
      <c r="O1258" s="737">
        <f t="shared" si="58"/>
        <v>0.58788814236426357</v>
      </c>
      <c r="P1258" s="738">
        <v>0</v>
      </c>
      <c r="Q1258" s="737">
        <f t="shared" si="59"/>
        <v>0.58788814236426357</v>
      </c>
      <c r="R1258" s="714" t="s">
        <v>498</v>
      </c>
      <c r="S1258" s="721" t="s">
        <v>1609</v>
      </c>
      <c r="U1258" s="714">
        <v>48.9</v>
      </c>
      <c r="V1258" s="714">
        <v>10374</v>
      </c>
    </row>
    <row r="1259" spans="1:22">
      <c r="A1259" s="721" t="s">
        <v>545</v>
      </c>
      <c r="B1259" s="714">
        <v>2008</v>
      </c>
      <c r="D1259" s="722" t="s">
        <v>545</v>
      </c>
      <c r="E1259" s="722" t="s">
        <v>1488</v>
      </c>
      <c r="F1259" s="714" t="s">
        <v>705</v>
      </c>
      <c r="G1259" s="723" t="s">
        <v>1480</v>
      </c>
      <c r="H1259" s="714" t="s">
        <v>1608</v>
      </c>
      <c r="I1259" s="714" t="s">
        <v>1484</v>
      </c>
      <c r="J1259" s="724">
        <v>1</v>
      </c>
      <c r="K1259" s="741">
        <v>0.57199927365171599</v>
      </c>
      <c r="L1259" s="741">
        <v>1</v>
      </c>
      <c r="M1259" s="736">
        <v>100</v>
      </c>
      <c r="N1259" s="719">
        <f t="shared" si="57"/>
        <v>0.57199927365171599</v>
      </c>
      <c r="O1259" s="737">
        <f t="shared" si="58"/>
        <v>0.57199927365171599</v>
      </c>
      <c r="P1259" s="738">
        <v>0</v>
      </c>
      <c r="Q1259" s="737">
        <f t="shared" si="59"/>
        <v>0.57199927365171599</v>
      </c>
      <c r="R1259" s="714" t="s">
        <v>498</v>
      </c>
      <c r="S1259" s="721" t="s">
        <v>1609</v>
      </c>
      <c r="U1259" s="714">
        <v>48.9</v>
      </c>
      <c r="V1259" s="714">
        <v>10374</v>
      </c>
    </row>
    <row r="1260" spans="1:22">
      <c r="A1260" s="721" t="s">
        <v>545</v>
      </c>
      <c r="B1260" s="714">
        <v>2008</v>
      </c>
      <c r="D1260" s="722" t="s">
        <v>544</v>
      </c>
      <c r="E1260" s="722" t="s">
        <v>547</v>
      </c>
      <c r="F1260" s="714" t="s">
        <v>705</v>
      </c>
      <c r="G1260" s="723" t="s">
        <v>1480</v>
      </c>
      <c r="H1260" s="714" t="s">
        <v>1608</v>
      </c>
      <c r="I1260" s="714" t="s">
        <v>1484</v>
      </c>
      <c r="J1260" s="724">
        <v>12</v>
      </c>
      <c r="K1260" s="741">
        <v>6.8476484474305428</v>
      </c>
      <c r="L1260" s="741">
        <v>1</v>
      </c>
      <c r="M1260" s="736">
        <v>100</v>
      </c>
      <c r="N1260" s="719">
        <f t="shared" si="57"/>
        <v>6.8476484474305428</v>
      </c>
      <c r="O1260" s="737">
        <f t="shared" si="58"/>
        <v>0.57063737061921194</v>
      </c>
      <c r="P1260" s="738">
        <v>0</v>
      </c>
      <c r="Q1260" s="737">
        <f t="shared" si="59"/>
        <v>0.57063737061921194</v>
      </c>
      <c r="R1260" s="714" t="s">
        <v>498</v>
      </c>
      <c r="S1260" s="721" t="s">
        <v>1609</v>
      </c>
      <c r="U1260" s="714">
        <v>48.9</v>
      </c>
      <c r="V1260" s="714">
        <v>10374</v>
      </c>
    </row>
    <row r="1261" spans="1:22">
      <c r="A1261" s="721" t="s">
        <v>545</v>
      </c>
      <c r="B1261" s="714">
        <v>2008</v>
      </c>
      <c r="D1261" s="722" t="s">
        <v>545</v>
      </c>
      <c r="E1261" s="722" t="s">
        <v>734</v>
      </c>
      <c r="F1261" s="714" t="s">
        <v>705</v>
      </c>
      <c r="G1261" s="723" t="s">
        <v>1480</v>
      </c>
      <c r="H1261" s="714" t="s">
        <v>1608</v>
      </c>
      <c r="I1261" s="714" t="s">
        <v>1484</v>
      </c>
      <c r="J1261" s="724">
        <v>100</v>
      </c>
      <c r="K1261" s="741">
        <v>20.826221173052478</v>
      </c>
      <c r="L1261" s="741">
        <v>1</v>
      </c>
      <c r="M1261" s="736">
        <v>100</v>
      </c>
      <c r="N1261" s="719">
        <f t="shared" si="57"/>
        <v>20.826221173052478</v>
      </c>
      <c r="O1261" s="737">
        <f t="shared" si="58"/>
        <v>0.20826221173052475</v>
      </c>
      <c r="P1261" s="738">
        <v>0</v>
      </c>
      <c r="Q1261" s="737">
        <f t="shared" si="59"/>
        <v>0.20826221173052475</v>
      </c>
      <c r="R1261" s="714" t="s">
        <v>498</v>
      </c>
      <c r="S1261" s="721" t="s">
        <v>1609</v>
      </c>
      <c r="U1261" s="714">
        <v>48.9</v>
      </c>
      <c r="V1261" s="714">
        <v>10374</v>
      </c>
    </row>
    <row r="1262" spans="1:22">
      <c r="A1262" s="721" t="s">
        <v>545</v>
      </c>
      <c r="B1262" s="714">
        <v>2008</v>
      </c>
      <c r="D1262" s="722" t="s">
        <v>544</v>
      </c>
      <c r="E1262" s="722" t="s">
        <v>547</v>
      </c>
      <c r="F1262" s="714" t="s">
        <v>705</v>
      </c>
      <c r="G1262" s="723" t="s">
        <v>1480</v>
      </c>
      <c r="H1262" s="714" t="s">
        <v>1608</v>
      </c>
      <c r="I1262" s="714" t="s">
        <v>1484</v>
      </c>
      <c r="J1262" s="724">
        <v>12</v>
      </c>
      <c r="K1262" s="741">
        <v>8.173234065734519</v>
      </c>
      <c r="L1262" s="741">
        <v>1</v>
      </c>
      <c r="M1262" s="736">
        <v>100</v>
      </c>
      <c r="N1262" s="719">
        <f t="shared" si="57"/>
        <v>8.173234065734519</v>
      </c>
      <c r="O1262" s="737">
        <f t="shared" si="58"/>
        <v>0.68110283881120992</v>
      </c>
      <c r="P1262" s="738">
        <v>0</v>
      </c>
      <c r="Q1262" s="737">
        <f t="shared" si="59"/>
        <v>0.68110283881120992</v>
      </c>
      <c r="R1262" s="714" t="s">
        <v>498</v>
      </c>
      <c r="S1262" s="721" t="s">
        <v>1609</v>
      </c>
      <c r="U1262" s="714">
        <v>48.9</v>
      </c>
      <c r="V1262" s="714">
        <v>10374</v>
      </c>
    </row>
    <row r="1263" spans="1:22">
      <c r="A1263" s="721" t="s">
        <v>545</v>
      </c>
      <c r="B1263" s="714">
        <v>2008</v>
      </c>
      <c r="D1263" s="722" t="s">
        <v>545</v>
      </c>
      <c r="E1263" s="722" t="s">
        <v>734</v>
      </c>
      <c r="F1263" s="714" t="s">
        <v>705</v>
      </c>
      <c r="G1263" s="723" t="s">
        <v>1480</v>
      </c>
      <c r="H1263" s="714" t="s">
        <v>1608</v>
      </c>
      <c r="I1263" s="714" t="s">
        <v>1484</v>
      </c>
      <c r="J1263" s="724">
        <v>100</v>
      </c>
      <c r="K1263" s="741">
        <v>25.284183766115852</v>
      </c>
      <c r="L1263" s="741">
        <v>1</v>
      </c>
      <c r="M1263" s="736">
        <v>100</v>
      </c>
      <c r="N1263" s="719">
        <f t="shared" si="57"/>
        <v>25.284183766115852</v>
      </c>
      <c r="O1263" s="737">
        <f t="shared" si="58"/>
        <v>0.25284183766115853</v>
      </c>
      <c r="P1263" s="738">
        <v>0</v>
      </c>
      <c r="Q1263" s="737">
        <f t="shared" si="59"/>
        <v>0.25284183766115853</v>
      </c>
      <c r="R1263" s="714" t="s">
        <v>498</v>
      </c>
      <c r="S1263" s="721" t="s">
        <v>1609</v>
      </c>
      <c r="U1263" s="714">
        <v>48.9</v>
      </c>
      <c r="V1263" s="714">
        <v>10374</v>
      </c>
    </row>
    <row r="1264" spans="1:22">
      <c r="A1264" s="721" t="s">
        <v>545</v>
      </c>
      <c r="B1264" s="714">
        <v>2008</v>
      </c>
      <c r="D1264" s="722" t="s">
        <v>544</v>
      </c>
      <c r="E1264" s="722" t="s">
        <v>547</v>
      </c>
      <c r="F1264" s="714" t="s">
        <v>705</v>
      </c>
      <c r="G1264" s="723" t="s">
        <v>1480</v>
      </c>
      <c r="H1264" s="714" t="s">
        <v>1608</v>
      </c>
      <c r="I1264" s="714" t="s">
        <v>1484</v>
      </c>
      <c r="J1264" s="724">
        <v>12</v>
      </c>
      <c r="K1264" s="741">
        <v>8.173234065734519</v>
      </c>
      <c r="L1264" s="741">
        <v>1</v>
      </c>
      <c r="M1264" s="736">
        <v>100</v>
      </c>
      <c r="N1264" s="719">
        <f t="shared" si="57"/>
        <v>8.173234065734519</v>
      </c>
      <c r="O1264" s="737">
        <f t="shared" si="58"/>
        <v>0.68110283881120992</v>
      </c>
      <c r="P1264" s="738">
        <v>0</v>
      </c>
      <c r="Q1264" s="737">
        <f t="shared" si="59"/>
        <v>0.68110283881120992</v>
      </c>
      <c r="R1264" s="714" t="s">
        <v>498</v>
      </c>
      <c r="S1264" s="721" t="s">
        <v>1609</v>
      </c>
      <c r="U1264" s="714">
        <v>48.9</v>
      </c>
      <c r="V1264" s="714">
        <v>10374</v>
      </c>
    </row>
    <row r="1265" spans="1:22">
      <c r="A1265" s="721" t="s">
        <v>545</v>
      </c>
      <c r="B1265" s="714">
        <v>2008</v>
      </c>
      <c r="D1265" s="722" t="s">
        <v>1614</v>
      </c>
      <c r="E1265" s="722" t="s">
        <v>577</v>
      </c>
      <c r="F1265" s="714" t="s">
        <v>705</v>
      </c>
      <c r="G1265" s="723" t="s">
        <v>1480</v>
      </c>
      <c r="H1265" s="714" t="s">
        <v>1608</v>
      </c>
      <c r="I1265" s="714" t="s">
        <v>402</v>
      </c>
      <c r="J1265" s="724">
        <v>12</v>
      </c>
      <c r="K1265" s="741">
        <v>3.7261666969311782</v>
      </c>
      <c r="L1265" s="741">
        <v>1</v>
      </c>
      <c r="M1265" s="736">
        <v>100</v>
      </c>
      <c r="N1265" s="719">
        <f t="shared" si="57"/>
        <v>3.7261666969311782</v>
      </c>
      <c r="O1265" s="737">
        <f t="shared" si="58"/>
        <v>0.3105138914109315</v>
      </c>
      <c r="P1265" s="738">
        <v>0</v>
      </c>
      <c r="Q1265" s="737">
        <f t="shared" si="59"/>
        <v>0.3105138914109315</v>
      </c>
      <c r="R1265" s="714" t="s">
        <v>498</v>
      </c>
      <c r="S1265" s="721" t="s">
        <v>1609</v>
      </c>
      <c r="U1265" s="714">
        <v>48.9</v>
      </c>
      <c r="V1265" s="714">
        <v>10374</v>
      </c>
    </row>
    <row r="1266" spans="1:22">
      <c r="A1266" s="721" t="s">
        <v>545</v>
      </c>
      <c r="B1266" s="714">
        <v>2008</v>
      </c>
      <c r="D1266" s="722" t="s">
        <v>1614</v>
      </c>
      <c r="E1266" s="722" t="s">
        <v>577</v>
      </c>
      <c r="F1266" s="714" t="s">
        <v>705</v>
      </c>
      <c r="G1266" s="723" t="s">
        <v>1480</v>
      </c>
      <c r="H1266" s="714" t="s">
        <v>1608</v>
      </c>
      <c r="I1266" s="714" t="s">
        <v>402</v>
      </c>
      <c r="J1266" s="724">
        <v>12</v>
      </c>
      <c r="K1266" s="741">
        <v>3.7225349555111671</v>
      </c>
      <c r="L1266" s="741">
        <v>1</v>
      </c>
      <c r="M1266" s="736">
        <v>100</v>
      </c>
      <c r="N1266" s="719">
        <f t="shared" si="57"/>
        <v>3.7225349555111671</v>
      </c>
      <c r="O1266" s="737">
        <f t="shared" si="58"/>
        <v>0.31021124629259728</v>
      </c>
      <c r="P1266" s="738">
        <v>0</v>
      </c>
      <c r="Q1266" s="737">
        <f t="shared" si="59"/>
        <v>0.31021124629259728</v>
      </c>
      <c r="R1266" s="714" t="s">
        <v>498</v>
      </c>
      <c r="S1266" s="721" t="s">
        <v>1609</v>
      </c>
      <c r="U1266" s="714">
        <v>48.9</v>
      </c>
      <c r="V1266" s="714">
        <v>10374</v>
      </c>
    </row>
    <row r="1267" spans="1:22">
      <c r="A1267" s="721" t="s">
        <v>545</v>
      </c>
      <c r="B1267" s="714">
        <v>2008</v>
      </c>
      <c r="D1267" s="722" t="s">
        <v>544</v>
      </c>
      <c r="E1267" s="722" t="s">
        <v>547</v>
      </c>
      <c r="F1267" s="714" t="s">
        <v>705</v>
      </c>
      <c r="G1267" s="723" t="s">
        <v>1480</v>
      </c>
      <c r="H1267" s="714" t="s">
        <v>1608</v>
      </c>
      <c r="I1267" s="714" t="s">
        <v>1484</v>
      </c>
      <c r="J1267" s="724">
        <v>12</v>
      </c>
      <c r="K1267" s="741">
        <v>6.8440167060105317</v>
      </c>
      <c r="L1267" s="741">
        <v>1</v>
      </c>
      <c r="M1267" s="736">
        <v>100</v>
      </c>
      <c r="N1267" s="719">
        <f t="shared" si="57"/>
        <v>6.8440167060105317</v>
      </c>
      <c r="O1267" s="737">
        <f t="shared" si="58"/>
        <v>0.5703347255008776</v>
      </c>
      <c r="P1267" s="738">
        <v>0</v>
      </c>
      <c r="Q1267" s="737">
        <f t="shared" si="59"/>
        <v>0.5703347255008776</v>
      </c>
      <c r="R1267" s="714" t="s">
        <v>498</v>
      </c>
      <c r="S1267" s="721" t="s">
        <v>1609</v>
      </c>
      <c r="U1267" s="714">
        <v>48.9</v>
      </c>
      <c r="V1267" s="714">
        <v>10374</v>
      </c>
    </row>
    <row r="1268" spans="1:22">
      <c r="A1268" s="721" t="s">
        <v>545</v>
      </c>
      <c r="B1268" s="714">
        <v>2008</v>
      </c>
      <c r="D1268" s="722" t="s">
        <v>1611</v>
      </c>
      <c r="E1268" s="722" t="s">
        <v>734</v>
      </c>
      <c r="F1268" s="714" t="s">
        <v>705</v>
      </c>
      <c r="G1268" s="723" t="s">
        <v>1480</v>
      </c>
      <c r="H1268" s="714" t="s">
        <v>1608</v>
      </c>
      <c r="I1268" s="714" t="s">
        <v>1484</v>
      </c>
      <c r="J1268" s="724">
        <v>100</v>
      </c>
      <c r="K1268" s="741">
        <v>21.278372979843834</v>
      </c>
      <c r="L1268" s="741">
        <v>1</v>
      </c>
      <c r="M1268" s="736">
        <v>100</v>
      </c>
      <c r="N1268" s="719">
        <f t="shared" si="57"/>
        <v>21.278372979843834</v>
      </c>
      <c r="O1268" s="737">
        <f t="shared" si="58"/>
        <v>0.21278372979843832</v>
      </c>
      <c r="P1268" s="738">
        <v>0</v>
      </c>
      <c r="Q1268" s="737">
        <f t="shared" si="59"/>
        <v>0.21278372979843832</v>
      </c>
      <c r="R1268" s="714" t="s">
        <v>498</v>
      </c>
      <c r="S1268" s="721" t="s">
        <v>1609</v>
      </c>
      <c r="U1268" s="714">
        <v>48.9</v>
      </c>
      <c r="V1268" s="714">
        <v>10374</v>
      </c>
    </row>
    <row r="1269" spans="1:22">
      <c r="A1269" s="721" t="s">
        <v>545</v>
      </c>
      <c r="B1269" s="714">
        <v>2008</v>
      </c>
      <c r="C1269" s="714" t="s">
        <v>1743</v>
      </c>
      <c r="D1269" s="715" t="s">
        <v>544</v>
      </c>
      <c r="E1269" s="715" t="s">
        <v>547</v>
      </c>
      <c r="F1269" s="714" t="s">
        <v>705</v>
      </c>
      <c r="G1269" s="716" t="s">
        <v>1672</v>
      </c>
      <c r="H1269" s="716" t="s">
        <v>1608</v>
      </c>
      <c r="I1269" s="716" t="s">
        <v>402</v>
      </c>
      <c r="J1269" s="717">
        <v>1</v>
      </c>
      <c r="K1269" s="736">
        <v>0.62</v>
      </c>
      <c r="L1269" s="736">
        <v>1</v>
      </c>
      <c r="M1269" s="736">
        <v>100</v>
      </c>
      <c r="N1269" s="719">
        <f t="shared" si="57"/>
        <v>0.62</v>
      </c>
      <c r="O1269" s="737">
        <f t="shared" si="58"/>
        <v>0.62</v>
      </c>
      <c r="P1269" s="738">
        <v>0</v>
      </c>
      <c r="Q1269" s="737">
        <f t="shared" si="59"/>
        <v>0.62</v>
      </c>
      <c r="R1269" s="714" t="s">
        <v>498</v>
      </c>
      <c r="U1269" s="714">
        <v>48.9</v>
      </c>
      <c r="V1269" s="714">
        <v>10374</v>
      </c>
    </row>
    <row r="1270" spans="1:22">
      <c r="A1270" s="721" t="s">
        <v>545</v>
      </c>
      <c r="B1270" s="714">
        <v>2008</v>
      </c>
      <c r="C1270" s="714" t="s">
        <v>1743</v>
      </c>
      <c r="E1270" s="715" t="s">
        <v>547</v>
      </c>
      <c r="F1270" s="714" t="s">
        <v>705</v>
      </c>
      <c r="G1270" s="716" t="s">
        <v>1672</v>
      </c>
      <c r="H1270" s="716" t="s">
        <v>1608</v>
      </c>
      <c r="I1270" s="716" t="s">
        <v>1484</v>
      </c>
      <c r="J1270" s="717">
        <v>1</v>
      </c>
      <c r="K1270" s="736">
        <v>0.22</v>
      </c>
      <c r="L1270" s="736">
        <v>1</v>
      </c>
      <c r="M1270" s="736">
        <v>100</v>
      </c>
      <c r="N1270" s="719">
        <f t="shared" si="57"/>
        <v>0.22</v>
      </c>
      <c r="O1270" s="737">
        <f t="shared" si="58"/>
        <v>0.22</v>
      </c>
      <c r="P1270" s="738">
        <v>0</v>
      </c>
      <c r="Q1270" s="737">
        <f t="shared" si="59"/>
        <v>0.22</v>
      </c>
      <c r="R1270" s="714" t="s">
        <v>498</v>
      </c>
      <c r="U1270" s="714">
        <v>48.9</v>
      </c>
      <c r="V1270" s="714">
        <v>10374</v>
      </c>
    </row>
    <row r="1271" spans="1:22">
      <c r="A1271" s="721" t="s">
        <v>680</v>
      </c>
      <c r="B1271" s="714">
        <v>2008</v>
      </c>
      <c r="D1271" s="722" t="s">
        <v>679</v>
      </c>
      <c r="E1271" s="722" t="s">
        <v>682</v>
      </c>
      <c r="F1271" s="714" t="s">
        <v>705</v>
      </c>
      <c r="G1271" s="723" t="s">
        <v>1480</v>
      </c>
      <c r="H1271" s="714" t="s">
        <v>1546</v>
      </c>
      <c r="I1271" s="714" t="s">
        <v>402</v>
      </c>
      <c r="J1271" s="724">
        <v>20</v>
      </c>
      <c r="K1271" s="741">
        <v>43.072453241329214</v>
      </c>
      <c r="L1271" s="741">
        <v>1</v>
      </c>
      <c r="M1271" s="736">
        <v>100</v>
      </c>
      <c r="N1271" s="719">
        <f t="shared" si="57"/>
        <v>43.072453241329214</v>
      </c>
      <c r="O1271" s="737">
        <f t="shared" si="58"/>
        <v>2.1536226620664607</v>
      </c>
      <c r="P1271" s="738">
        <v>0</v>
      </c>
      <c r="Q1271" s="737">
        <f t="shared" si="59"/>
        <v>2.1536226620664607</v>
      </c>
      <c r="R1271" s="714" t="s">
        <v>498</v>
      </c>
      <c r="S1271" s="721" t="s">
        <v>1615</v>
      </c>
      <c r="U1271" s="714">
        <v>48.9</v>
      </c>
      <c r="V1271" s="714">
        <v>10374</v>
      </c>
    </row>
    <row r="1272" spans="1:22">
      <c r="A1272" s="721" t="s">
        <v>680</v>
      </c>
      <c r="B1272" s="714">
        <v>2008</v>
      </c>
      <c r="D1272" s="722" t="s">
        <v>680</v>
      </c>
      <c r="E1272" s="722" t="s">
        <v>1487</v>
      </c>
      <c r="F1272" s="714" t="s">
        <v>705</v>
      </c>
      <c r="G1272" s="723" t="s">
        <v>1480</v>
      </c>
      <c r="H1272" s="714" t="s">
        <v>1546</v>
      </c>
      <c r="I1272" s="714" t="s">
        <v>1484</v>
      </c>
      <c r="J1272" s="724">
        <v>30</v>
      </c>
      <c r="K1272" s="741">
        <v>25.404031232976209</v>
      </c>
      <c r="L1272" s="741">
        <v>1</v>
      </c>
      <c r="M1272" s="736">
        <v>100</v>
      </c>
      <c r="N1272" s="719">
        <f t="shared" si="57"/>
        <v>25.404031232976209</v>
      </c>
      <c r="O1272" s="737">
        <f t="shared" si="58"/>
        <v>0.84680104109920695</v>
      </c>
      <c r="P1272" s="738">
        <v>0</v>
      </c>
      <c r="Q1272" s="737">
        <f t="shared" si="59"/>
        <v>0.84680104109920695</v>
      </c>
      <c r="R1272" s="714" t="s">
        <v>498</v>
      </c>
      <c r="S1272" s="721" t="s">
        <v>1615</v>
      </c>
      <c r="U1272" s="714">
        <v>48.9</v>
      </c>
      <c r="V1272" s="714">
        <v>10374</v>
      </c>
    </row>
    <row r="1273" spans="1:22">
      <c r="A1273" s="721" t="s">
        <v>680</v>
      </c>
      <c r="B1273" s="714">
        <v>2008</v>
      </c>
      <c r="D1273" s="722" t="s">
        <v>679</v>
      </c>
      <c r="E1273" s="722" t="s">
        <v>682</v>
      </c>
      <c r="F1273" s="714" t="s">
        <v>705</v>
      </c>
      <c r="G1273" s="723" t="s">
        <v>1480</v>
      </c>
      <c r="H1273" s="714" t="s">
        <v>1546</v>
      </c>
      <c r="I1273" s="714" t="s">
        <v>402</v>
      </c>
      <c r="J1273" s="724">
        <v>1</v>
      </c>
      <c r="K1273" s="741">
        <v>1.9066642455057199</v>
      </c>
      <c r="L1273" s="741">
        <v>1</v>
      </c>
      <c r="M1273" s="736">
        <v>100</v>
      </c>
      <c r="N1273" s="719">
        <f t="shared" si="57"/>
        <v>1.9066642455057199</v>
      </c>
      <c r="O1273" s="737">
        <f t="shared" si="58"/>
        <v>1.9066642455057199</v>
      </c>
      <c r="P1273" s="738">
        <v>0</v>
      </c>
      <c r="Q1273" s="737">
        <f t="shared" si="59"/>
        <v>1.9066642455057199</v>
      </c>
      <c r="R1273" s="714" t="s">
        <v>498</v>
      </c>
      <c r="S1273" s="721" t="s">
        <v>1615</v>
      </c>
      <c r="U1273" s="714">
        <v>48.9</v>
      </c>
      <c r="V1273" s="714">
        <v>10374</v>
      </c>
    </row>
    <row r="1274" spans="1:22">
      <c r="A1274" s="721" t="s">
        <v>680</v>
      </c>
      <c r="B1274" s="714">
        <v>2008</v>
      </c>
      <c r="D1274" s="722" t="s">
        <v>680</v>
      </c>
      <c r="E1274" s="722" t="s">
        <v>1486</v>
      </c>
      <c r="F1274" s="714" t="s">
        <v>705</v>
      </c>
      <c r="G1274" s="723" t="s">
        <v>1480</v>
      </c>
      <c r="H1274" s="714" t="s">
        <v>1546</v>
      </c>
      <c r="I1274" s="714" t="s">
        <v>1484</v>
      </c>
      <c r="J1274" s="724">
        <v>1</v>
      </c>
      <c r="K1274" s="741">
        <v>0.78990375885236963</v>
      </c>
      <c r="L1274" s="741">
        <v>1</v>
      </c>
      <c r="M1274" s="736">
        <v>100</v>
      </c>
      <c r="N1274" s="719">
        <f t="shared" si="57"/>
        <v>0.78990375885236963</v>
      </c>
      <c r="O1274" s="737">
        <f t="shared" si="58"/>
        <v>0.78990375885236963</v>
      </c>
      <c r="P1274" s="738">
        <v>0</v>
      </c>
      <c r="Q1274" s="737">
        <f t="shared" si="59"/>
        <v>0.78990375885236963</v>
      </c>
      <c r="R1274" s="714" t="s">
        <v>498</v>
      </c>
      <c r="S1274" s="721" t="s">
        <v>1615</v>
      </c>
      <c r="U1274" s="714">
        <v>48.9</v>
      </c>
      <c r="V1274" s="714">
        <v>10374</v>
      </c>
    </row>
    <row r="1275" spans="1:22">
      <c r="A1275" s="721" t="s">
        <v>680</v>
      </c>
      <c r="B1275" s="714">
        <v>2008</v>
      </c>
      <c r="D1275" s="722" t="s">
        <v>679</v>
      </c>
      <c r="E1275" s="722" t="s">
        <v>682</v>
      </c>
      <c r="F1275" s="714" t="s">
        <v>705</v>
      </c>
      <c r="G1275" s="723" t="s">
        <v>1480</v>
      </c>
      <c r="H1275" s="714" t="s">
        <v>1546</v>
      </c>
      <c r="I1275" s="714" t="s">
        <v>402</v>
      </c>
      <c r="J1275" s="724">
        <v>20</v>
      </c>
      <c r="K1275" s="741">
        <v>38.496459052115483</v>
      </c>
      <c r="L1275" s="741">
        <v>1</v>
      </c>
      <c r="M1275" s="736">
        <v>100</v>
      </c>
      <c r="N1275" s="719">
        <f t="shared" si="57"/>
        <v>38.496459052115483</v>
      </c>
      <c r="O1275" s="737">
        <f t="shared" si="58"/>
        <v>1.9248229526057741</v>
      </c>
      <c r="P1275" s="738">
        <v>0</v>
      </c>
      <c r="Q1275" s="737">
        <f t="shared" si="59"/>
        <v>1.9248229526057741</v>
      </c>
      <c r="R1275" s="714" t="s">
        <v>498</v>
      </c>
      <c r="S1275" s="721" t="s">
        <v>1615</v>
      </c>
      <c r="U1275" s="714">
        <v>48.9</v>
      </c>
      <c r="V1275" s="714">
        <v>10374</v>
      </c>
    </row>
    <row r="1276" spans="1:22">
      <c r="A1276" s="721" t="s">
        <v>680</v>
      </c>
      <c r="B1276" s="714">
        <v>2008</v>
      </c>
      <c r="D1276" s="722" t="s">
        <v>680</v>
      </c>
      <c r="E1276" s="722" t="s">
        <v>1486</v>
      </c>
      <c r="F1276" s="714" t="s">
        <v>705</v>
      </c>
      <c r="G1276" s="723" t="s">
        <v>1480</v>
      </c>
      <c r="H1276" s="714" t="s">
        <v>1546</v>
      </c>
      <c r="I1276" s="714" t="s">
        <v>1484</v>
      </c>
      <c r="J1276" s="724">
        <v>1</v>
      </c>
      <c r="K1276" s="741">
        <v>0.76266569820228791</v>
      </c>
      <c r="L1276" s="741">
        <v>1</v>
      </c>
      <c r="M1276" s="736">
        <v>100</v>
      </c>
      <c r="N1276" s="719">
        <f t="shared" si="57"/>
        <v>0.76266569820228791</v>
      </c>
      <c r="O1276" s="737">
        <f t="shared" si="58"/>
        <v>0.76266569820228791</v>
      </c>
      <c r="P1276" s="738">
        <v>0</v>
      </c>
      <c r="Q1276" s="737">
        <f t="shared" si="59"/>
        <v>0.76266569820228791</v>
      </c>
      <c r="R1276" s="714" t="s">
        <v>498</v>
      </c>
      <c r="S1276" s="721" t="s">
        <v>1615</v>
      </c>
      <c r="U1276" s="714">
        <v>48.9</v>
      </c>
      <c r="V1276" s="714">
        <v>10374</v>
      </c>
    </row>
    <row r="1277" spans="1:22">
      <c r="A1277" s="721" t="s">
        <v>680</v>
      </c>
      <c r="B1277" s="714">
        <v>2008</v>
      </c>
      <c r="D1277" s="722" t="s">
        <v>679</v>
      </c>
      <c r="E1277" s="722" t="s">
        <v>682</v>
      </c>
      <c r="F1277" s="714" t="s">
        <v>705</v>
      </c>
      <c r="G1277" s="723" t="s">
        <v>1480</v>
      </c>
      <c r="H1277" s="714" t="s">
        <v>1546</v>
      </c>
      <c r="I1277" s="714" t="s">
        <v>402</v>
      </c>
      <c r="J1277" s="724">
        <v>20</v>
      </c>
      <c r="K1277" s="741">
        <v>43.996731432721987</v>
      </c>
      <c r="L1277" s="741">
        <v>1</v>
      </c>
      <c r="M1277" s="736">
        <v>100</v>
      </c>
      <c r="N1277" s="719">
        <f t="shared" si="57"/>
        <v>43.996731432721987</v>
      </c>
      <c r="O1277" s="737">
        <f t="shared" si="58"/>
        <v>2.1998365716360992</v>
      </c>
      <c r="P1277" s="738">
        <v>0</v>
      </c>
      <c r="Q1277" s="737">
        <f t="shared" si="59"/>
        <v>2.1998365716360992</v>
      </c>
      <c r="R1277" s="714" t="s">
        <v>498</v>
      </c>
      <c r="S1277" s="721" t="s">
        <v>1615</v>
      </c>
      <c r="U1277" s="714">
        <v>48.9</v>
      </c>
      <c r="V1277" s="714">
        <v>10374</v>
      </c>
    </row>
    <row r="1278" spans="1:22">
      <c r="A1278" s="721" t="s">
        <v>680</v>
      </c>
      <c r="B1278" s="714">
        <v>2008</v>
      </c>
      <c r="D1278" s="722" t="s">
        <v>1616</v>
      </c>
      <c r="E1278" s="722" t="s">
        <v>1617</v>
      </c>
      <c r="F1278" s="714" t="s">
        <v>705</v>
      </c>
      <c r="G1278" s="723" t="s">
        <v>1480</v>
      </c>
      <c r="H1278" s="714" t="s">
        <v>1546</v>
      </c>
      <c r="I1278" s="714" t="s">
        <v>1484</v>
      </c>
      <c r="J1278" s="724">
        <v>10</v>
      </c>
      <c r="K1278" s="741">
        <v>6.9475213364808424</v>
      </c>
      <c r="L1278" s="741">
        <v>1</v>
      </c>
      <c r="M1278" s="736">
        <v>100</v>
      </c>
      <c r="N1278" s="719">
        <f t="shared" si="57"/>
        <v>6.9475213364808424</v>
      </c>
      <c r="O1278" s="737">
        <f t="shared" si="58"/>
        <v>0.69475213364808419</v>
      </c>
      <c r="P1278" s="738">
        <v>0</v>
      </c>
      <c r="Q1278" s="737">
        <f t="shared" si="59"/>
        <v>0.69475213364808419</v>
      </c>
      <c r="R1278" s="714" t="s">
        <v>498</v>
      </c>
      <c r="S1278" s="721" t="s">
        <v>1615</v>
      </c>
      <c r="U1278" s="714">
        <v>48.9</v>
      </c>
      <c r="V1278" s="714">
        <v>10374</v>
      </c>
    </row>
    <row r="1279" spans="1:22">
      <c r="A1279" s="721" t="s">
        <v>680</v>
      </c>
      <c r="B1279" s="714">
        <v>2008</v>
      </c>
      <c r="D1279" s="722" t="s">
        <v>679</v>
      </c>
      <c r="E1279" s="722" t="s">
        <v>682</v>
      </c>
      <c r="F1279" s="714" t="s">
        <v>705</v>
      </c>
      <c r="G1279" s="723" t="s">
        <v>1480</v>
      </c>
      <c r="H1279" s="714" t="s">
        <v>1546</v>
      </c>
      <c r="I1279" s="714" t="s">
        <v>402</v>
      </c>
      <c r="J1279" s="724">
        <v>20</v>
      </c>
      <c r="K1279" s="741">
        <v>38.133284910114398</v>
      </c>
      <c r="L1279" s="741">
        <v>1</v>
      </c>
      <c r="M1279" s="736">
        <v>100</v>
      </c>
      <c r="N1279" s="719">
        <f t="shared" si="57"/>
        <v>38.133284910114398</v>
      </c>
      <c r="O1279" s="737">
        <f t="shared" si="58"/>
        <v>1.9066642455057199</v>
      </c>
      <c r="P1279" s="738">
        <v>0</v>
      </c>
      <c r="Q1279" s="737">
        <f t="shared" si="59"/>
        <v>1.9066642455057199</v>
      </c>
      <c r="R1279" s="714" t="s">
        <v>498</v>
      </c>
      <c r="S1279" s="721" t="s">
        <v>1615</v>
      </c>
      <c r="U1279" s="714">
        <v>48.9</v>
      </c>
      <c r="V1279" s="714">
        <v>10374</v>
      </c>
    </row>
    <row r="1280" spans="1:22">
      <c r="A1280" s="721" t="s">
        <v>680</v>
      </c>
      <c r="B1280" s="714">
        <v>2008</v>
      </c>
      <c r="D1280" s="722" t="s">
        <v>680</v>
      </c>
      <c r="E1280" s="722" t="s">
        <v>1500</v>
      </c>
      <c r="F1280" s="714" t="s">
        <v>705</v>
      </c>
      <c r="G1280" s="723" t="s">
        <v>1480</v>
      </c>
      <c r="H1280" s="714" t="s">
        <v>1546</v>
      </c>
      <c r="I1280" s="714" t="s">
        <v>1484</v>
      </c>
      <c r="J1280" s="724">
        <v>10</v>
      </c>
      <c r="K1280" s="741">
        <v>5.6291992010168874</v>
      </c>
      <c r="L1280" s="741">
        <v>1</v>
      </c>
      <c r="M1280" s="736">
        <v>100</v>
      </c>
      <c r="N1280" s="719">
        <f t="shared" si="57"/>
        <v>5.6291992010168874</v>
      </c>
      <c r="O1280" s="737">
        <f t="shared" si="58"/>
        <v>0.56291992010168879</v>
      </c>
      <c r="P1280" s="738">
        <v>0</v>
      </c>
      <c r="Q1280" s="737">
        <f t="shared" si="59"/>
        <v>0.56291992010168879</v>
      </c>
      <c r="R1280" s="714" t="s">
        <v>498</v>
      </c>
      <c r="S1280" s="721" t="s">
        <v>1615</v>
      </c>
      <c r="U1280" s="714">
        <v>48.9</v>
      </c>
      <c r="V1280" s="714">
        <v>10374</v>
      </c>
    </row>
    <row r="1281" spans="1:22">
      <c r="A1281" s="721" t="s">
        <v>680</v>
      </c>
      <c r="B1281" s="714">
        <v>2008</v>
      </c>
      <c r="D1281" s="722" t="s">
        <v>679</v>
      </c>
      <c r="E1281" s="722" t="s">
        <v>682</v>
      </c>
      <c r="F1281" s="714" t="s">
        <v>705</v>
      </c>
      <c r="G1281" s="723" t="s">
        <v>1480</v>
      </c>
      <c r="H1281" s="714" t="s">
        <v>1546</v>
      </c>
      <c r="I1281" s="714" t="s">
        <v>402</v>
      </c>
      <c r="J1281" s="724">
        <v>20</v>
      </c>
      <c r="K1281" s="741">
        <v>41.683312148175048</v>
      </c>
      <c r="L1281" s="741">
        <v>1</v>
      </c>
      <c r="M1281" s="736">
        <v>100</v>
      </c>
      <c r="N1281" s="719">
        <f t="shared" si="57"/>
        <v>41.683312148175048</v>
      </c>
      <c r="O1281" s="737">
        <f t="shared" si="58"/>
        <v>2.0841656074087522</v>
      </c>
      <c r="P1281" s="738">
        <v>0</v>
      </c>
      <c r="Q1281" s="737">
        <f t="shared" si="59"/>
        <v>2.0841656074087522</v>
      </c>
      <c r="R1281" s="714" t="s">
        <v>498</v>
      </c>
      <c r="S1281" s="721" t="s">
        <v>1615</v>
      </c>
      <c r="U1281" s="714">
        <v>48.9</v>
      </c>
      <c r="V1281" s="714">
        <v>10374</v>
      </c>
    </row>
    <row r="1282" spans="1:22">
      <c r="A1282" s="721" t="s">
        <v>680</v>
      </c>
      <c r="B1282" s="714">
        <v>2008</v>
      </c>
      <c r="D1282" s="722" t="s">
        <v>680</v>
      </c>
      <c r="E1282" s="722" t="s">
        <v>1487</v>
      </c>
      <c r="F1282" s="714" t="s">
        <v>705</v>
      </c>
      <c r="G1282" s="723" t="s">
        <v>1480</v>
      </c>
      <c r="H1282" s="714" t="s">
        <v>1546</v>
      </c>
      <c r="I1282" s="714" t="s">
        <v>1484</v>
      </c>
      <c r="J1282" s="724">
        <v>30</v>
      </c>
      <c r="K1282" s="741">
        <v>27.092790993281277</v>
      </c>
      <c r="L1282" s="741">
        <v>1</v>
      </c>
      <c r="M1282" s="736">
        <v>100</v>
      </c>
      <c r="N1282" s="719">
        <f t="shared" si="57"/>
        <v>27.092790993281277</v>
      </c>
      <c r="O1282" s="737">
        <f t="shared" si="58"/>
        <v>0.90309303310937594</v>
      </c>
      <c r="P1282" s="738">
        <v>0</v>
      </c>
      <c r="Q1282" s="737">
        <f t="shared" si="59"/>
        <v>0.90309303310937594</v>
      </c>
      <c r="R1282" s="714" t="s">
        <v>498</v>
      </c>
      <c r="S1282" s="721" t="s">
        <v>1615</v>
      </c>
      <c r="U1282" s="714">
        <v>48.9</v>
      </c>
      <c r="V1282" s="714">
        <v>10374</v>
      </c>
    </row>
    <row r="1283" spans="1:22">
      <c r="A1283" s="721" t="s">
        <v>680</v>
      </c>
      <c r="B1283" s="714">
        <v>2008</v>
      </c>
      <c r="D1283" s="722" t="s">
        <v>679</v>
      </c>
      <c r="E1283" s="722" t="s">
        <v>682</v>
      </c>
      <c r="F1283" s="714" t="s">
        <v>705</v>
      </c>
      <c r="G1283" s="723" t="s">
        <v>1480</v>
      </c>
      <c r="H1283" s="714" t="s">
        <v>1546</v>
      </c>
      <c r="I1283" s="714" t="s">
        <v>402</v>
      </c>
      <c r="J1283" s="724">
        <v>20</v>
      </c>
      <c r="K1283" s="741">
        <v>50.045396767750134</v>
      </c>
      <c r="L1283" s="741">
        <v>1</v>
      </c>
      <c r="M1283" s="736">
        <v>100</v>
      </c>
      <c r="N1283" s="719">
        <f t="shared" ref="N1283:N1346" si="60">+K1283/L1283</f>
        <v>50.045396767750134</v>
      </c>
      <c r="O1283" s="737">
        <f t="shared" ref="O1283:O1346" si="61">+N1283/J1283/M1283*100</f>
        <v>2.5022698383875066</v>
      </c>
      <c r="P1283" s="738">
        <v>0</v>
      </c>
      <c r="Q1283" s="737">
        <f t="shared" si="59"/>
        <v>2.5022698383875066</v>
      </c>
      <c r="R1283" s="714" t="s">
        <v>498</v>
      </c>
      <c r="S1283" s="721" t="s">
        <v>1615</v>
      </c>
      <c r="U1283" s="714">
        <v>48.9</v>
      </c>
      <c r="V1283" s="714">
        <v>10374</v>
      </c>
    </row>
    <row r="1284" spans="1:22">
      <c r="A1284" s="721" t="s">
        <v>680</v>
      </c>
      <c r="B1284" s="714">
        <v>2008</v>
      </c>
      <c r="D1284" s="722" t="s">
        <v>679</v>
      </c>
      <c r="E1284" s="722" t="s">
        <v>682</v>
      </c>
      <c r="F1284" s="714" t="s">
        <v>705</v>
      </c>
      <c r="G1284" s="723" t="s">
        <v>1480</v>
      </c>
      <c r="H1284" s="714" t="s">
        <v>1546</v>
      </c>
      <c r="I1284" s="714" t="s">
        <v>402</v>
      </c>
      <c r="J1284" s="724">
        <v>20</v>
      </c>
      <c r="K1284" s="741">
        <v>49.960050844379879</v>
      </c>
      <c r="L1284" s="741">
        <v>1</v>
      </c>
      <c r="M1284" s="736">
        <v>100</v>
      </c>
      <c r="N1284" s="719">
        <f t="shared" si="60"/>
        <v>49.960050844379879</v>
      </c>
      <c r="O1284" s="737">
        <f t="shared" si="61"/>
        <v>2.4980025422189938</v>
      </c>
      <c r="P1284" s="738">
        <v>0</v>
      </c>
      <c r="Q1284" s="737">
        <f t="shared" ref="Q1284:Q1347" si="62">+O1284/(1+P1284)</f>
        <v>2.4980025422189938</v>
      </c>
      <c r="R1284" s="714" t="s">
        <v>498</v>
      </c>
      <c r="S1284" s="721" t="s">
        <v>1615</v>
      </c>
      <c r="U1284" s="714">
        <v>48.9</v>
      </c>
      <c r="V1284" s="714">
        <v>10374</v>
      </c>
    </row>
    <row r="1285" spans="1:22">
      <c r="A1285" s="721" t="s">
        <v>680</v>
      </c>
      <c r="B1285" s="714">
        <v>2008</v>
      </c>
      <c r="D1285" s="722" t="s">
        <v>680</v>
      </c>
      <c r="E1285" s="722" t="s">
        <v>1486</v>
      </c>
      <c r="F1285" s="714" t="s">
        <v>705</v>
      </c>
      <c r="G1285" s="723" t="s">
        <v>1480</v>
      </c>
      <c r="H1285" s="714" t="s">
        <v>1546</v>
      </c>
      <c r="I1285" s="714" t="s">
        <v>1484</v>
      </c>
      <c r="J1285" s="724">
        <v>30</v>
      </c>
      <c r="K1285" s="741">
        <v>24.797530415834391</v>
      </c>
      <c r="L1285" s="741">
        <v>1</v>
      </c>
      <c r="M1285" s="736">
        <v>100</v>
      </c>
      <c r="N1285" s="719">
        <f t="shared" si="60"/>
        <v>24.797530415834391</v>
      </c>
      <c r="O1285" s="737">
        <f t="shared" si="61"/>
        <v>0.82658434719447982</v>
      </c>
      <c r="P1285" s="738">
        <v>0</v>
      </c>
      <c r="Q1285" s="737">
        <f t="shared" si="62"/>
        <v>0.82658434719447982</v>
      </c>
      <c r="R1285" s="714" t="s">
        <v>498</v>
      </c>
      <c r="S1285" s="721" t="s">
        <v>1615</v>
      </c>
      <c r="U1285" s="714">
        <v>48.9</v>
      </c>
      <c r="V1285" s="714">
        <v>10374</v>
      </c>
    </row>
    <row r="1286" spans="1:22">
      <c r="A1286" s="721" t="s">
        <v>680</v>
      </c>
      <c r="B1286" s="714">
        <v>2008</v>
      </c>
      <c r="D1286" s="722" t="s">
        <v>679</v>
      </c>
      <c r="E1286" s="722" t="s">
        <v>682</v>
      </c>
      <c r="F1286" s="714" t="s">
        <v>705</v>
      </c>
      <c r="G1286" s="723" t="s">
        <v>1480</v>
      </c>
      <c r="H1286" s="714" t="s">
        <v>1546</v>
      </c>
      <c r="I1286" s="714" t="s">
        <v>402</v>
      </c>
      <c r="J1286" s="724">
        <v>20</v>
      </c>
      <c r="K1286" s="741">
        <v>46.132195387688391</v>
      </c>
      <c r="L1286" s="741">
        <v>1</v>
      </c>
      <c r="M1286" s="736">
        <v>100</v>
      </c>
      <c r="N1286" s="719">
        <f t="shared" si="60"/>
        <v>46.132195387688391</v>
      </c>
      <c r="O1286" s="737">
        <f t="shared" si="61"/>
        <v>2.3066097693844196</v>
      </c>
      <c r="P1286" s="738">
        <v>0</v>
      </c>
      <c r="Q1286" s="737">
        <f t="shared" si="62"/>
        <v>2.3066097693844196</v>
      </c>
      <c r="R1286" s="714" t="s">
        <v>498</v>
      </c>
      <c r="S1286" s="721" t="s">
        <v>1615</v>
      </c>
      <c r="U1286" s="714">
        <v>48.9</v>
      </c>
      <c r="V1286" s="714">
        <v>10374</v>
      </c>
    </row>
    <row r="1287" spans="1:22">
      <c r="A1287" s="721" t="s">
        <v>680</v>
      </c>
      <c r="B1287" s="714">
        <v>2008</v>
      </c>
      <c r="D1287" s="722" t="s">
        <v>680</v>
      </c>
      <c r="E1287" s="722" t="s">
        <v>1486</v>
      </c>
      <c r="F1287" s="714" t="s">
        <v>705</v>
      </c>
      <c r="G1287" s="723" t="s">
        <v>1480</v>
      </c>
      <c r="H1287" s="714" t="s">
        <v>1546</v>
      </c>
      <c r="I1287" s="714" t="s">
        <v>1484</v>
      </c>
      <c r="J1287" s="724">
        <v>30</v>
      </c>
      <c r="K1287" s="741">
        <v>23.324859270019974</v>
      </c>
      <c r="L1287" s="741">
        <v>1</v>
      </c>
      <c r="M1287" s="736">
        <v>100</v>
      </c>
      <c r="N1287" s="719">
        <f t="shared" si="60"/>
        <v>23.324859270019974</v>
      </c>
      <c r="O1287" s="737">
        <f t="shared" si="61"/>
        <v>0.77749530900066577</v>
      </c>
      <c r="P1287" s="738">
        <v>0</v>
      </c>
      <c r="Q1287" s="737">
        <f t="shared" si="62"/>
        <v>0.77749530900066577</v>
      </c>
      <c r="R1287" s="714" t="s">
        <v>498</v>
      </c>
      <c r="S1287" s="721" t="s">
        <v>1615</v>
      </c>
      <c r="U1287" s="714">
        <v>48.9</v>
      </c>
      <c r="V1287" s="714">
        <v>10374</v>
      </c>
    </row>
    <row r="1288" spans="1:22">
      <c r="A1288" s="721" t="s">
        <v>680</v>
      </c>
      <c r="B1288" s="714">
        <v>2008</v>
      </c>
      <c r="D1288" s="722" t="s">
        <v>679</v>
      </c>
      <c r="E1288" s="722" t="s">
        <v>682</v>
      </c>
      <c r="F1288" s="714" t="s">
        <v>705</v>
      </c>
      <c r="G1288" s="723" t="s">
        <v>1480</v>
      </c>
      <c r="H1288" s="714" t="s">
        <v>1546</v>
      </c>
      <c r="I1288" s="714" t="s">
        <v>402</v>
      </c>
      <c r="J1288" s="724">
        <v>20</v>
      </c>
      <c r="K1288" s="741">
        <v>42.491374614127473</v>
      </c>
      <c r="L1288" s="741">
        <v>1</v>
      </c>
      <c r="M1288" s="736">
        <v>100</v>
      </c>
      <c r="N1288" s="719">
        <f t="shared" si="60"/>
        <v>42.491374614127473</v>
      </c>
      <c r="O1288" s="737">
        <f t="shared" si="61"/>
        <v>2.1245687307063736</v>
      </c>
      <c r="P1288" s="738">
        <v>0</v>
      </c>
      <c r="Q1288" s="737">
        <f t="shared" si="62"/>
        <v>2.1245687307063736</v>
      </c>
      <c r="R1288" s="714" t="s">
        <v>498</v>
      </c>
      <c r="S1288" s="721" t="s">
        <v>1615</v>
      </c>
      <c r="U1288" s="714">
        <v>48.9</v>
      </c>
      <c r="V1288" s="714">
        <v>10374</v>
      </c>
    </row>
    <row r="1289" spans="1:22">
      <c r="A1289" s="721" t="s">
        <v>680</v>
      </c>
      <c r="B1289" s="714">
        <v>2008</v>
      </c>
      <c r="D1289" s="722" t="s">
        <v>680</v>
      </c>
      <c r="E1289" s="722" t="s">
        <v>1486</v>
      </c>
      <c r="F1289" s="714" t="s">
        <v>705</v>
      </c>
      <c r="G1289" s="723" t="s">
        <v>1480</v>
      </c>
      <c r="H1289" s="714" t="s">
        <v>1546</v>
      </c>
      <c r="I1289" s="714" t="s">
        <v>1484</v>
      </c>
      <c r="J1289" s="724">
        <v>30</v>
      </c>
      <c r="K1289" s="741">
        <v>25.059015798075176</v>
      </c>
      <c r="L1289" s="741">
        <v>1</v>
      </c>
      <c r="M1289" s="736">
        <v>100</v>
      </c>
      <c r="N1289" s="719">
        <f t="shared" si="60"/>
        <v>25.059015798075176</v>
      </c>
      <c r="O1289" s="737">
        <f t="shared" si="61"/>
        <v>0.83530052660250576</v>
      </c>
      <c r="P1289" s="738">
        <v>0</v>
      </c>
      <c r="Q1289" s="737">
        <f t="shared" si="62"/>
        <v>0.83530052660250576</v>
      </c>
      <c r="R1289" s="714" t="s">
        <v>498</v>
      </c>
      <c r="S1289" s="721" t="s">
        <v>1615</v>
      </c>
      <c r="U1289" s="714">
        <v>48.9</v>
      </c>
      <c r="V1289" s="714">
        <v>10374</v>
      </c>
    </row>
    <row r="1290" spans="1:22">
      <c r="A1290" s="721" t="s">
        <v>680</v>
      </c>
      <c r="B1290" s="714">
        <v>2008</v>
      </c>
      <c r="D1290" s="722" t="s">
        <v>679</v>
      </c>
      <c r="E1290" s="722" t="s">
        <v>682</v>
      </c>
      <c r="F1290" s="714" t="s">
        <v>705</v>
      </c>
      <c r="G1290" s="723" t="s">
        <v>1480</v>
      </c>
      <c r="H1290" s="714" t="s">
        <v>1546</v>
      </c>
      <c r="I1290" s="714" t="s">
        <v>402</v>
      </c>
      <c r="J1290" s="724">
        <v>10</v>
      </c>
      <c r="K1290" s="741">
        <v>23.896858543671687</v>
      </c>
      <c r="L1290" s="741">
        <v>1</v>
      </c>
      <c r="M1290" s="736">
        <v>100</v>
      </c>
      <c r="N1290" s="719">
        <f t="shared" si="60"/>
        <v>23.896858543671687</v>
      </c>
      <c r="O1290" s="737">
        <f t="shared" si="61"/>
        <v>2.3896858543671686</v>
      </c>
      <c r="P1290" s="738">
        <v>0</v>
      </c>
      <c r="Q1290" s="737">
        <f t="shared" si="62"/>
        <v>2.3896858543671686</v>
      </c>
      <c r="R1290" s="714" t="s">
        <v>498</v>
      </c>
      <c r="S1290" s="721" t="s">
        <v>1615</v>
      </c>
      <c r="U1290" s="714">
        <v>48.9</v>
      </c>
      <c r="V1290" s="714">
        <v>10374</v>
      </c>
    </row>
    <row r="1291" spans="1:22">
      <c r="A1291" s="721" t="s">
        <v>680</v>
      </c>
      <c r="B1291" s="714">
        <v>2008</v>
      </c>
      <c r="D1291" s="722" t="s">
        <v>679</v>
      </c>
      <c r="E1291" s="722" t="s">
        <v>682</v>
      </c>
      <c r="F1291" s="714" t="s">
        <v>705</v>
      </c>
      <c r="G1291" s="723" t="s">
        <v>1480</v>
      </c>
      <c r="H1291" s="714" t="s">
        <v>1546</v>
      </c>
      <c r="I1291" s="714" t="s">
        <v>402</v>
      </c>
      <c r="J1291" s="724">
        <v>20</v>
      </c>
      <c r="K1291" s="741">
        <v>50.08171418195024</v>
      </c>
      <c r="L1291" s="741">
        <v>1</v>
      </c>
      <c r="M1291" s="736">
        <v>100</v>
      </c>
      <c r="N1291" s="719">
        <f t="shared" si="60"/>
        <v>50.08171418195024</v>
      </c>
      <c r="O1291" s="737">
        <f t="shared" si="61"/>
        <v>2.5040857090975122</v>
      </c>
      <c r="P1291" s="738">
        <v>0</v>
      </c>
      <c r="Q1291" s="737">
        <f t="shared" si="62"/>
        <v>2.5040857090975122</v>
      </c>
      <c r="R1291" s="714" t="s">
        <v>498</v>
      </c>
      <c r="S1291" s="721" t="s">
        <v>1615</v>
      </c>
      <c r="U1291" s="714">
        <v>48.9</v>
      </c>
      <c r="V1291" s="714">
        <v>10374</v>
      </c>
    </row>
    <row r="1292" spans="1:22">
      <c r="A1292" s="721" t="s">
        <v>680</v>
      </c>
      <c r="B1292" s="714">
        <v>2008</v>
      </c>
      <c r="D1292" s="722" t="s">
        <v>1618</v>
      </c>
      <c r="E1292" s="722" t="s">
        <v>1491</v>
      </c>
      <c r="F1292" s="714" t="s">
        <v>705</v>
      </c>
      <c r="G1292" s="723" t="s">
        <v>1480</v>
      </c>
      <c r="H1292" s="714" t="s">
        <v>1546</v>
      </c>
      <c r="I1292" s="714" t="s">
        <v>1484</v>
      </c>
      <c r="J1292" s="724">
        <v>10</v>
      </c>
      <c r="K1292" s="741">
        <v>10.441256582531324</v>
      </c>
      <c r="L1292" s="741">
        <v>1</v>
      </c>
      <c r="M1292" s="736">
        <v>100</v>
      </c>
      <c r="N1292" s="719">
        <f t="shared" si="60"/>
        <v>10.441256582531324</v>
      </c>
      <c r="O1292" s="737">
        <f t="shared" si="61"/>
        <v>1.0441256582531324</v>
      </c>
      <c r="P1292" s="738">
        <v>0</v>
      </c>
      <c r="Q1292" s="737">
        <f t="shared" si="62"/>
        <v>1.0441256582531324</v>
      </c>
      <c r="R1292" s="714" t="s">
        <v>498</v>
      </c>
      <c r="S1292" s="721" t="s">
        <v>1615</v>
      </c>
      <c r="U1292" s="714">
        <v>48.9</v>
      </c>
      <c r="V1292" s="714">
        <v>10374</v>
      </c>
    </row>
    <row r="1293" spans="1:22">
      <c r="A1293" s="721" t="s">
        <v>680</v>
      </c>
      <c r="B1293" s="714">
        <v>2008</v>
      </c>
      <c r="D1293" s="722" t="s">
        <v>679</v>
      </c>
      <c r="E1293" s="722" t="s">
        <v>682</v>
      </c>
      <c r="F1293" s="714" t="s">
        <v>705</v>
      </c>
      <c r="G1293" s="723" t="s">
        <v>1480</v>
      </c>
      <c r="H1293" s="714" t="s">
        <v>1546</v>
      </c>
      <c r="I1293" s="714" t="s">
        <v>402</v>
      </c>
      <c r="J1293" s="724">
        <v>20</v>
      </c>
      <c r="K1293" s="741">
        <v>46.313782458688941</v>
      </c>
      <c r="L1293" s="741">
        <v>1</v>
      </c>
      <c r="M1293" s="736">
        <v>100</v>
      </c>
      <c r="N1293" s="719">
        <f t="shared" si="60"/>
        <v>46.313782458688941</v>
      </c>
      <c r="O1293" s="737">
        <f t="shared" si="61"/>
        <v>2.315689122934447</v>
      </c>
      <c r="P1293" s="738">
        <v>0</v>
      </c>
      <c r="Q1293" s="737">
        <f t="shared" si="62"/>
        <v>2.315689122934447</v>
      </c>
      <c r="R1293" s="714" t="s">
        <v>498</v>
      </c>
      <c r="S1293" s="721" t="s">
        <v>1615</v>
      </c>
      <c r="U1293" s="714">
        <v>48.9</v>
      </c>
      <c r="V1293" s="714">
        <v>10374</v>
      </c>
    </row>
    <row r="1294" spans="1:22">
      <c r="A1294" s="721" t="s">
        <v>680</v>
      </c>
      <c r="B1294" s="714">
        <v>2008</v>
      </c>
      <c r="D1294" s="722" t="s">
        <v>680</v>
      </c>
      <c r="E1294" s="722" t="s">
        <v>1539</v>
      </c>
      <c r="F1294" s="714" t="s">
        <v>705</v>
      </c>
      <c r="G1294" s="723" t="s">
        <v>1480</v>
      </c>
      <c r="H1294" s="714" t="s">
        <v>1546</v>
      </c>
      <c r="I1294" s="714" t="s">
        <v>1484</v>
      </c>
      <c r="J1294" s="724">
        <v>20</v>
      </c>
      <c r="K1294" s="741">
        <v>10.368621754131105</v>
      </c>
      <c r="L1294" s="741">
        <v>1</v>
      </c>
      <c r="M1294" s="736">
        <v>100</v>
      </c>
      <c r="N1294" s="719">
        <f t="shared" si="60"/>
        <v>10.368621754131105</v>
      </c>
      <c r="O1294" s="737">
        <f t="shared" si="61"/>
        <v>0.51843108770655522</v>
      </c>
      <c r="P1294" s="738">
        <v>0</v>
      </c>
      <c r="Q1294" s="737">
        <f t="shared" si="62"/>
        <v>0.51843108770655522</v>
      </c>
      <c r="R1294" s="714" t="s">
        <v>498</v>
      </c>
      <c r="S1294" s="721" t="s">
        <v>1615</v>
      </c>
      <c r="U1294" s="714">
        <v>48.9</v>
      </c>
      <c r="V1294" s="714">
        <v>10374</v>
      </c>
    </row>
    <row r="1295" spans="1:22">
      <c r="A1295" s="721" t="s">
        <v>680</v>
      </c>
      <c r="B1295" s="714">
        <v>2008</v>
      </c>
      <c r="D1295" s="722" t="s">
        <v>679</v>
      </c>
      <c r="E1295" s="722" t="s">
        <v>682</v>
      </c>
      <c r="F1295" s="714" t="s">
        <v>705</v>
      </c>
      <c r="G1295" s="723" t="s">
        <v>1480</v>
      </c>
      <c r="H1295" s="714" t="s">
        <v>1546</v>
      </c>
      <c r="I1295" s="714" t="s">
        <v>402</v>
      </c>
      <c r="J1295" s="724">
        <v>20</v>
      </c>
      <c r="K1295" s="741">
        <v>36.034138369348099</v>
      </c>
      <c r="L1295" s="741">
        <v>1</v>
      </c>
      <c r="M1295" s="736">
        <v>100</v>
      </c>
      <c r="N1295" s="719">
        <f t="shared" si="60"/>
        <v>36.034138369348099</v>
      </c>
      <c r="O1295" s="737">
        <f t="shared" si="61"/>
        <v>1.801706918467405</v>
      </c>
      <c r="P1295" s="738">
        <v>0</v>
      </c>
      <c r="Q1295" s="737">
        <f t="shared" si="62"/>
        <v>1.801706918467405</v>
      </c>
      <c r="R1295" s="714" t="s">
        <v>498</v>
      </c>
      <c r="S1295" s="721" t="s">
        <v>1615</v>
      </c>
      <c r="U1295" s="714">
        <v>48.9</v>
      </c>
      <c r="V1295" s="714">
        <v>10374</v>
      </c>
    </row>
    <row r="1296" spans="1:22">
      <c r="A1296" s="721" t="s">
        <v>680</v>
      </c>
      <c r="B1296" s="714">
        <v>2008</v>
      </c>
      <c r="D1296" s="722" t="s">
        <v>680</v>
      </c>
      <c r="E1296" s="722" t="s">
        <v>1497</v>
      </c>
      <c r="F1296" s="714" t="s">
        <v>705</v>
      </c>
      <c r="G1296" s="723" t="s">
        <v>1480</v>
      </c>
      <c r="H1296" s="714" t="s">
        <v>1546</v>
      </c>
      <c r="I1296" s="714" t="s">
        <v>1484</v>
      </c>
      <c r="J1296" s="724">
        <v>30</v>
      </c>
      <c r="K1296" s="741">
        <v>20.552024695841656</v>
      </c>
      <c r="L1296" s="741">
        <v>1</v>
      </c>
      <c r="M1296" s="736">
        <v>100</v>
      </c>
      <c r="N1296" s="719">
        <f t="shared" si="60"/>
        <v>20.552024695841656</v>
      </c>
      <c r="O1296" s="737">
        <f t="shared" si="61"/>
        <v>0.68506748986138855</v>
      </c>
      <c r="P1296" s="738">
        <v>0</v>
      </c>
      <c r="Q1296" s="737">
        <f t="shared" si="62"/>
        <v>0.68506748986138855</v>
      </c>
      <c r="R1296" s="714" t="s">
        <v>498</v>
      </c>
      <c r="S1296" s="721" t="s">
        <v>1615</v>
      </c>
      <c r="U1296" s="714">
        <v>48.9</v>
      </c>
      <c r="V1296" s="714">
        <v>10374</v>
      </c>
    </row>
    <row r="1297" spans="1:22">
      <c r="A1297" s="721" t="s">
        <v>680</v>
      </c>
      <c r="B1297" s="714">
        <v>2008</v>
      </c>
      <c r="D1297" s="722" t="s">
        <v>679</v>
      </c>
      <c r="E1297" s="722" t="s">
        <v>682</v>
      </c>
      <c r="F1297" s="714" t="s">
        <v>705</v>
      </c>
      <c r="G1297" s="723" t="s">
        <v>1480</v>
      </c>
      <c r="H1297" s="714" t="s">
        <v>1546</v>
      </c>
      <c r="I1297" s="714" t="s">
        <v>402</v>
      </c>
      <c r="J1297" s="724">
        <v>20</v>
      </c>
      <c r="K1297" s="741">
        <v>46.442709279099326</v>
      </c>
      <c r="L1297" s="741">
        <v>1</v>
      </c>
      <c r="M1297" s="736">
        <v>100</v>
      </c>
      <c r="N1297" s="719">
        <f t="shared" si="60"/>
        <v>46.442709279099326</v>
      </c>
      <c r="O1297" s="737">
        <f t="shared" si="61"/>
        <v>2.3221354639549663</v>
      </c>
      <c r="P1297" s="738">
        <v>0</v>
      </c>
      <c r="Q1297" s="737">
        <f t="shared" si="62"/>
        <v>2.3221354639549663</v>
      </c>
      <c r="R1297" s="714" t="s">
        <v>498</v>
      </c>
      <c r="S1297" s="721" t="s">
        <v>1615</v>
      </c>
      <c r="U1297" s="714">
        <v>48.9</v>
      </c>
      <c r="V1297" s="714">
        <v>10374</v>
      </c>
    </row>
    <row r="1298" spans="1:22">
      <c r="A1298" s="721" t="s">
        <v>680</v>
      </c>
      <c r="B1298" s="714">
        <v>2008</v>
      </c>
      <c r="D1298" s="722" t="s">
        <v>1618</v>
      </c>
      <c r="E1298" s="722" t="s">
        <v>1489</v>
      </c>
      <c r="F1298" s="714" t="s">
        <v>705</v>
      </c>
      <c r="G1298" s="723" t="s">
        <v>1480</v>
      </c>
      <c r="H1298" s="714" t="s">
        <v>1546</v>
      </c>
      <c r="I1298" s="714" t="s">
        <v>1484</v>
      </c>
      <c r="J1298" s="724">
        <v>10</v>
      </c>
      <c r="K1298" s="741">
        <v>9.9237334301797695</v>
      </c>
      <c r="L1298" s="741">
        <v>1</v>
      </c>
      <c r="M1298" s="736">
        <v>100</v>
      </c>
      <c r="N1298" s="719">
        <f t="shared" si="60"/>
        <v>9.9237334301797695</v>
      </c>
      <c r="O1298" s="737">
        <f t="shared" si="61"/>
        <v>0.99237334301797686</v>
      </c>
      <c r="P1298" s="738">
        <v>0</v>
      </c>
      <c r="Q1298" s="737">
        <f t="shared" si="62"/>
        <v>0.99237334301797686</v>
      </c>
      <c r="R1298" s="714" t="s">
        <v>498</v>
      </c>
      <c r="S1298" s="721" t="s">
        <v>1615</v>
      </c>
      <c r="U1298" s="714">
        <v>48.9</v>
      </c>
      <c r="V1298" s="714">
        <v>10374</v>
      </c>
    </row>
    <row r="1299" spans="1:22">
      <c r="A1299" s="721" t="s">
        <v>680</v>
      </c>
      <c r="B1299" s="714">
        <v>2008</v>
      </c>
      <c r="D1299" s="722" t="s">
        <v>679</v>
      </c>
      <c r="E1299" s="722" t="s">
        <v>682</v>
      </c>
      <c r="F1299" s="714" t="s">
        <v>705</v>
      </c>
      <c r="G1299" s="723" t="s">
        <v>1480</v>
      </c>
      <c r="H1299" s="714" t="s">
        <v>1546</v>
      </c>
      <c r="I1299" s="714" t="s">
        <v>402</v>
      </c>
      <c r="J1299" s="724">
        <v>20</v>
      </c>
      <c r="K1299" s="741">
        <v>41.456328309424364</v>
      </c>
      <c r="L1299" s="741">
        <v>1</v>
      </c>
      <c r="M1299" s="736">
        <v>100</v>
      </c>
      <c r="N1299" s="719">
        <f t="shared" si="60"/>
        <v>41.456328309424364</v>
      </c>
      <c r="O1299" s="737">
        <f t="shared" si="61"/>
        <v>2.0728164154712183</v>
      </c>
      <c r="P1299" s="738">
        <v>0</v>
      </c>
      <c r="Q1299" s="737">
        <f t="shared" si="62"/>
        <v>2.0728164154712183</v>
      </c>
      <c r="R1299" s="714" t="s">
        <v>498</v>
      </c>
      <c r="S1299" s="721" t="s">
        <v>1615</v>
      </c>
      <c r="U1299" s="714">
        <v>48.9</v>
      </c>
      <c r="V1299" s="714">
        <v>10374</v>
      </c>
    </row>
    <row r="1300" spans="1:22">
      <c r="A1300" s="721" t="s">
        <v>680</v>
      </c>
      <c r="B1300" s="714">
        <v>2008</v>
      </c>
      <c r="D1300" s="722" t="s">
        <v>680</v>
      </c>
      <c r="E1300" s="722" t="s">
        <v>1497</v>
      </c>
      <c r="F1300" s="714" t="s">
        <v>705</v>
      </c>
      <c r="G1300" s="723" t="s">
        <v>1480</v>
      </c>
      <c r="H1300" s="714" t="s">
        <v>1546</v>
      </c>
      <c r="I1300" s="714" t="s">
        <v>1484</v>
      </c>
      <c r="J1300" s="724">
        <v>30</v>
      </c>
      <c r="K1300" s="741">
        <v>18.543671690575628</v>
      </c>
      <c r="L1300" s="741">
        <v>1</v>
      </c>
      <c r="M1300" s="736">
        <v>100</v>
      </c>
      <c r="N1300" s="719">
        <f t="shared" si="60"/>
        <v>18.543671690575628</v>
      </c>
      <c r="O1300" s="737">
        <f t="shared" si="61"/>
        <v>0.61812238968585431</v>
      </c>
      <c r="P1300" s="738">
        <v>0</v>
      </c>
      <c r="Q1300" s="737">
        <f t="shared" si="62"/>
        <v>0.61812238968585431</v>
      </c>
      <c r="R1300" s="714" t="s">
        <v>498</v>
      </c>
      <c r="S1300" s="721" t="s">
        <v>1615</v>
      </c>
      <c r="U1300" s="714">
        <v>48.9</v>
      </c>
      <c r="V1300" s="714">
        <v>10374</v>
      </c>
    </row>
    <row r="1301" spans="1:22">
      <c r="A1301" s="721" t="s">
        <v>680</v>
      </c>
      <c r="B1301" s="714">
        <v>2008</v>
      </c>
      <c r="D1301" s="722" t="s">
        <v>679</v>
      </c>
      <c r="E1301" s="722" t="s">
        <v>682</v>
      </c>
      <c r="F1301" s="714" t="s">
        <v>705</v>
      </c>
      <c r="G1301" s="723" t="s">
        <v>1480</v>
      </c>
      <c r="H1301" s="714" t="s">
        <v>1546</v>
      </c>
      <c r="I1301" s="714" t="s">
        <v>402</v>
      </c>
      <c r="J1301" s="724">
        <v>10</v>
      </c>
      <c r="K1301" s="741">
        <v>19.883784274559648</v>
      </c>
      <c r="L1301" s="741">
        <v>1</v>
      </c>
      <c r="M1301" s="736">
        <v>100</v>
      </c>
      <c r="N1301" s="719">
        <f t="shared" si="60"/>
        <v>19.883784274559648</v>
      </c>
      <c r="O1301" s="737">
        <f t="shared" si="61"/>
        <v>1.9883784274559648</v>
      </c>
      <c r="P1301" s="738">
        <v>0</v>
      </c>
      <c r="Q1301" s="737">
        <f t="shared" si="62"/>
        <v>1.9883784274559648</v>
      </c>
      <c r="R1301" s="714" t="s">
        <v>498</v>
      </c>
      <c r="S1301" s="721" t="s">
        <v>1615</v>
      </c>
      <c r="U1301" s="714">
        <v>48.9</v>
      </c>
      <c r="V1301" s="714">
        <v>10374</v>
      </c>
    </row>
    <row r="1302" spans="1:22">
      <c r="A1302" s="721" t="s">
        <v>680</v>
      </c>
      <c r="B1302" s="714">
        <v>2008</v>
      </c>
      <c r="D1302" s="722" t="s">
        <v>680</v>
      </c>
      <c r="E1302" s="722" t="s">
        <v>1486</v>
      </c>
      <c r="F1302" s="714" t="s">
        <v>705</v>
      </c>
      <c r="G1302" s="723" t="s">
        <v>1480</v>
      </c>
      <c r="H1302" s="714" t="s">
        <v>1546</v>
      </c>
      <c r="I1302" s="714" t="s">
        <v>1484</v>
      </c>
      <c r="J1302" s="724">
        <v>12</v>
      </c>
      <c r="K1302" s="741">
        <v>8.6072271654258206</v>
      </c>
      <c r="L1302" s="741">
        <v>1</v>
      </c>
      <c r="M1302" s="736">
        <v>100</v>
      </c>
      <c r="N1302" s="719">
        <f t="shared" si="60"/>
        <v>8.6072271654258206</v>
      </c>
      <c r="O1302" s="737">
        <f t="shared" si="61"/>
        <v>0.71726893045215168</v>
      </c>
      <c r="P1302" s="738">
        <v>0</v>
      </c>
      <c r="Q1302" s="737">
        <f t="shared" si="62"/>
        <v>0.71726893045215168</v>
      </c>
      <c r="R1302" s="714" t="s">
        <v>498</v>
      </c>
      <c r="S1302" s="721" t="s">
        <v>1615</v>
      </c>
      <c r="U1302" s="714">
        <v>48.9</v>
      </c>
      <c r="V1302" s="714">
        <v>10374</v>
      </c>
    </row>
    <row r="1303" spans="1:22">
      <c r="A1303" s="721" t="s">
        <v>680</v>
      </c>
      <c r="B1303" s="714">
        <v>2008</v>
      </c>
      <c r="D1303" s="722" t="s">
        <v>679</v>
      </c>
      <c r="E1303" s="722" t="s">
        <v>682</v>
      </c>
      <c r="F1303" s="714" t="s">
        <v>705</v>
      </c>
      <c r="G1303" s="723" t="s">
        <v>1480</v>
      </c>
      <c r="H1303" s="714" t="s">
        <v>1546</v>
      </c>
      <c r="I1303" s="714" t="s">
        <v>402</v>
      </c>
      <c r="J1303" s="724">
        <v>20</v>
      </c>
      <c r="K1303" s="741">
        <v>35.581986562556743</v>
      </c>
      <c r="L1303" s="741">
        <v>1</v>
      </c>
      <c r="M1303" s="736">
        <v>100</v>
      </c>
      <c r="N1303" s="719">
        <f t="shared" si="60"/>
        <v>35.581986562556743</v>
      </c>
      <c r="O1303" s="737">
        <f t="shared" si="61"/>
        <v>1.7790993281278371</v>
      </c>
      <c r="P1303" s="738">
        <v>0</v>
      </c>
      <c r="Q1303" s="737">
        <f t="shared" si="62"/>
        <v>1.7790993281278371</v>
      </c>
      <c r="R1303" s="714" t="s">
        <v>498</v>
      </c>
      <c r="S1303" s="721" t="s">
        <v>1615</v>
      </c>
      <c r="U1303" s="714">
        <v>48.9</v>
      </c>
      <c r="V1303" s="714">
        <v>10374</v>
      </c>
    </row>
    <row r="1304" spans="1:22">
      <c r="A1304" s="721" t="s">
        <v>680</v>
      </c>
      <c r="B1304" s="714">
        <v>2008</v>
      </c>
      <c r="D1304" s="722" t="s">
        <v>680</v>
      </c>
      <c r="E1304" s="722" t="s">
        <v>1486</v>
      </c>
      <c r="F1304" s="714" t="s">
        <v>705</v>
      </c>
      <c r="G1304" s="723" t="s">
        <v>1480</v>
      </c>
      <c r="H1304" s="714" t="s">
        <v>1546</v>
      </c>
      <c r="I1304" s="714" t="s">
        <v>1484</v>
      </c>
      <c r="J1304" s="724">
        <v>30</v>
      </c>
      <c r="K1304" s="741">
        <v>19.239150172507717</v>
      </c>
      <c r="L1304" s="741">
        <v>1</v>
      </c>
      <c r="M1304" s="736">
        <v>100</v>
      </c>
      <c r="N1304" s="719">
        <f t="shared" si="60"/>
        <v>19.239150172507717</v>
      </c>
      <c r="O1304" s="737">
        <f t="shared" si="61"/>
        <v>0.64130500575025728</v>
      </c>
      <c r="P1304" s="738">
        <v>0</v>
      </c>
      <c r="Q1304" s="737">
        <f t="shared" si="62"/>
        <v>0.64130500575025728</v>
      </c>
      <c r="R1304" s="714" t="s">
        <v>498</v>
      </c>
      <c r="S1304" s="721" t="s">
        <v>1615</v>
      </c>
      <c r="U1304" s="714">
        <v>48.9</v>
      </c>
      <c r="V1304" s="714">
        <v>10374</v>
      </c>
    </row>
    <row r="1305" spans="1:22">
      <c r="A1305" s="721" t="s">
        <v>680</v>
      </c>
      <c r="B1305" s="714">
        <v>2008</v>
      </c>
      <c r="D1305" s="722" t="s">
        <v>679</v>
      </c>
      <c r="E1305" s="722" t="s">
        <v>682</v>
      </c>
      <c r="F1305" s="714" t="s">
        <v>705</v>
      </c>
      <c r="G1305" s="723" t="s">
        <v>1480</v>
      </c>
      <c r="H1305" s="714" t="s">
        <v>1546</v>
      </c>
      <c r="I1305" s="714" t="s">
        <v>402</v>
      </c>
      <c r="J1305" s="724">
        <v>20</v>
      </c>
      <c r="K1305" s="741">
        <v>42.495006355547481</v>
      </c>
      <c r="L1305" s="741">
        <v>1</v>
      </c>
      <c r="M1305" s="736">
        <v>100</v>
      </c>
      <c r="N1305" s="719">
        <f t="shared" si="60"/>
        <v>42.495006355547481</v>
      </c>
      <c r="O1305" s="737">
        <f t="shared" si="61"/>
        <v>2.1247503177773739</v>
      </c>
      <c r="P1305" s="738">
        <v>0</v>
      </c>
      <c r="Q1305" s="737">
        <f t="shared" si="62"/>
        <v>2.1247503177773739</v>
      </c>
      <c r="R1305" s="714" t="s">
        <v>498</v>
      </c>
      <c r="S1305" s="721" t="s">
        <v>1615</v>
      </c>
      <c r="U1305" s="714">
        <v>48.9</v>
      </c>
      <c r="V1305" s="714">
        <v>10374</v>
      </c>
    </row>
    <row r="1306" spans="1:22">
      <c r="A1306" s="721" t="s">
        <v>680</v>
      </c>
      <c r="B1306" s="714">
        <v>2008</v>
      </c>
      <c r="D1306" s="722" t="s">
        <v>680</v>
      </c>
      <c r="E1306" s="722" t="s">
        <v>1486</v>
      </c>
      <c r="F1306" s="714" t="s">
        <v>705</v>
      </c>
      <c r="G1306" s="723" t="s">
        <v>1480</v>
      </c>
      <c r="H1306" s="714" t="s">
        <v>1546</v>
      </c>
      <c r="I1306" s="714" t="s">
        <v>1484</v>
      </c>
      <c r="J1306" s="724">
        <v>30</v>
      </c>
      <c r="K1306" s="741">
        <v>18.543671690575628</v>
      </c>
      <c r="L1306" s="741">
        <v>1</v>
      </c>
      <c r="M1306" s="736">
        <v>100</v>
      </c>
      <c r="N1306" s="719">
        <f t="shared" si="60"/>
        <v>18.543671690575628</v>
      </c>
      <c r="O1306" s="737">
        <f t="shared" si="61"/>
        <v>0.61812238968585431</v>
      </c>
      <c r="P1306" s="738">
        <v>0</v>
      </c>
      <c r="Q1306" s="737">
        <f t="shared" si="62"/>
        <v>0.61812238968585431</v>
      </c>
      <c r="R1306" s="714" t="s">
        <v>498</v>
      </c>
      <c r="S1306" s="721" t="s">
        <v>1615</v>
      </c>
      <c r="U1306" s="714">
        <v>48.9</v>
      </c>
      <c r="V1306" s="714">
        <v>10374</v>
      </c>
    </row>
    <row r="1307" spans="1:22">
      <c r="A1307" s="721" t="s">
        <v>680</v>
      </c>
      <c r="B1307" s="714">
        <v>2008</v>
      </c>
      <c r="D1307" s="722" t="s">
        <v>679</v>
      </c>
      <c r="E1307" s="722" t="s">
        <v>682</v>
      </c>
      <c r="F1307" s="714" t="s">
        <v>705</v>
      </c>
      <c r="G1307" s="723" t="s">
        <v>1480</v>
      </c>
      <c r="H1307" s="714" t="s">
        <v>1546</v>
      </c>
      <c r="I1307" s="714" t="s">
        <v>402</v>
      </c>
      <c r="J1307" s="724">
        <v>10</v>
      </c>
      <c r="K1307" s="741">
        <v>21.854003994915558</v>
      </c>
      <c r="L1307" s="741">
        <v>1</v>
      </c>
      <c r="M1307" s="736">
        <v>100</v>
      </c>
      <c r="N1307" s="719">
        <f t="shared" si="60"/>
        <v>21.854003994915558</v>
      </c>
      <c r="O1307" s="737">
        <f t="shared" si="61"/>
        <v>2.1854003994915558</v>
      </c>
      <c r="P1307" s="738">
        <v>0</v>
      </c>
      <c r="Q1307" s="737">
        <f t="shared" si="62"/>
        <v>2.1854003994915558</v>
      </c>
      <c r="R1307" s="714" t="s">
        <v>498</v>
      </c>
      <c r="S1307" s="721" t="s">
        <v>1615</v>
      </c>
      <c r="U1307" s="714">
        <v>48.9</v>
      </c>
      <c r="V1307" s="714">
        <v>10374</v>
      </c>
    </row>
    <row r="1308" spans="1:22">
      <c r="A1308" s="721" t="s">
        <v>680</v>
      </c>
      <c r="B1308" s="714">
        <v>2008</v>
      </c>
      <c r="D1308" s="722" t="s">
        <v>680</v>
      </c>
      <c r="E1308" s="722" t="s">
        <v>1486</v>
      </c>
      <c r="F1308" s="714" t="s">
        <v>705</v>
      </c>
      <c r="G1308" s="723" t="s">
        <v>1480</v>
      </c>
      <c r="H1308" s="714" t="s">
        <v>1546</v>
      </c>
      <c r="I1308" s="714" t="s">
        <v>1484</v>
      </c>
      <c r="J1308" s="724">
        <v>30</v>
      </c>
      <c r="K1308" s="741">
        <v>20.77356092246232</v>
      </c>
      <c r="L1308" s="741">
        <v>1</v>
      </c>
      <c r="M1308" s="736">
        <v>100</v>
      </c>
      <c r="N1308" s="719">
        <f t="shared" si="60"/>
        <v>20.77356092246232</v>
      </c>
      <c r="O1308" s="737">
        <f t="shared" si="61"/>
        <v>0.69245203074874395</v>
      </c>
      <c r="P1308" s="738">
        <v>0</v>
      </c>
      <c r="Q1308" s="737">
        <f t="shared" si="62"/>
        <v>0.69245203074874395</v>
      </c>
      <c r="R1308" s="714" t="s">
        <v>498</v>
      </c>
      <c r="S1308" s="721" t="s">
        <v>1615</v>
      </c>
      <c r="U1308" s="714">
        <v>48.9</v>
      </c>
      <c r="V1308" s="714">
        <v>10374</v>
      </c>
    </row>
    <row r="1309" spans="1:22">
      <c r="A1309" s="721" t="s">
        <v>680</v>
      </c>
      <c r="B1309" s="714">
        <v>2008</v>
      </c>
      <c r="D1309" s="722" t="s">
        <v>679</v>
      </c>
      <c r="E1309" s="722" t="s">
        <v>682</v>
      </c>
      <c r="F1309" s="714" t="s">
        <v>705</v>
      </c>
      <c r="G1309" s="723" t="s">
        <v>1480</v>
      </c>
      <c r="H1309" s="714" t="s">
        <v>1546</v>
      </c>
      <c r="I1309" s="714" t="s">
        <v>402</v>
      </c>
      <c r="J1309" s="724">
        <v>20</v>
      </c>
      <c r="K1309" s="741">
        <v>39.041220265117119</v>
      </c>
      <c r="L1309" s="741">
        <v>1</v>
      </c>
      <c r="M1309" s="736">
        <v>100</v>
      </c>
      <c r="N1309" s="719">
        <f t="shared" si="60"/>
        <v>39.041220265117119</v>
      </c>
      <c r="O1309" s="737">
        <f t="shared" si="61"/>
        <v>1.9520610132558558</v>
      </c>
      <c r="P1309" s="738">
        <v>0</v>
      </c>
      <c r="Q1309" s="737">
        <f t="shared" si="62"/>
        <v>1.9520610132558558</v>
      </c>
      <c r="R1309" s="714" t="s">
        <v>498</v>
      </c>
      <c r="S1309" s="721" t="s">
        <v>1615</v>
      </c>
      <c r="U1309" s="714">
        <v>48.9</v>
      </c>
      <c r="V1309" s="714">
        <v>10374</v>
      </c>
    </row>
    <row r="1310" spans="1:22">
      <c r="A1310" s="721" t="s">
        <v>680</v>
      </c>
      <c r="B1310" s="714">
        <v>2008</v>
      </c>
      <c r="D1310" s="722" t="s">
        <v>1619</v>
      </c>
      <c r="E1310" s="722" t="s">
        <v>1500</v>
      </c>
      <c r="F1310" s="714" t="s">
        <v>705</v>
      </c>
      <c r="G1310" s="723" t="s">
        <v>1480</v>
      </c>
      <c r="H1310" s="714" t="s">
        <v>1546</v>
      </c>
      <c r="I1310" s="714" t="s">
        <v>1484</v>
      </c>
      <c r="J1310" s="724">
        <v>10</v>
      </c>
      <c r="K1310" s="741">
        <v>5.084437988015253</v>
      </c>
      <c r="L1310" s="741">
        <v>1</v>
      </c>
      <c r="M1310" s="736">
        <v>100</v>
      </c>
      <c r="N1310" s="719">
        <f t="shared" si="60"/>
        <v>5.084437988015253</v>
      </c>
      <c r="O1310" s="737">
        <f t="shared" si="61"/>
        <v>0.50844379880152535</v>
      </c>
      <c r="P1310" s="738">
        <v>0</v>
      </c>
      <c r="Q1310" s="737">
        <f t="shared" si="62"/>
        <v>0.50844379880152535</v>
      </c>
      <c r="R1310" s="714" t="s">
        <v>498</v>
      </c>
      <c r="S1310" s="721" t="s">
        <v>1615</v>
      </c>
      <c r="U1310" s="714">
        <v>48.9</v>
      </c>
      <c r="V1310" s="714">
        <v>10374</v>
      </c>
    </row>
    <row r="1311" spans="1:22">
      <c r="A1311" s="721" t="s">
        <v>680</v>
      </c>
      <c r="B1311" s="714">
        <v>2008</v>
      </c>
      <c r="D1311" s="722" t="s">
        <v>679</v>
      </c>
      <c r="E1311" s="722" t="s">
        <v>682</v>
      </c>
      <c r="F1311" s="714" t="s">
        <v>705</v>
      </c>
      <c r="G1311" s="723" t="s">
        <v>1480</v>
      </c>
      <c r="H1311" s="714" t="s">
        <v>1546</v>
      </c>
      <c r="I1311" s="714" t="s">
        <v>402</v>
      </c>
      <c r="J1311" s="724">
        <v>20</v>
      </c>
      <c r="K1311" s="741">
        <v>44.379880152533133</v>
      </c>
      <c r="L1311" s="741">
        <v>1</v>
      </c>
      <c r="M1311" s="736">
        <v>100</v>
      </c>
      <c r="N1311" s="719">
        <f t="shared" si="60"/>
        <v>44.379880152533133</v>
      </c>
      <c r="O1311" s="737">
        <f t="shared" si="61"/>
        <v>2.2189940076266566</v>
      </c>
      <c r="P1311" s="738">
        <v>0</v>
      </c>
      <c r="Q1311" s="737">
        <f t="shared" si="62"/>
        <v>2.2189940076266566</v>
      </c>
      <c r="R1311" s="714" t="s">
        <v>498</v>
      </c>
      <c r="S1311" s="721" t="s">
        <v>1615</v>
      </c>
      <c r="U1311" s="714">
        <v>48.9</v>
      </c>
      <c r="V1311" s="714">
        <v>10374</v>
      </c>
    </row>
    <row r="1312" spans="1:22">
      <c r="A1312" s="721" t="s">
        <v>680</v>
      </c>
      <c r="B1312" s="714">
        <v>2008</v>
      </c>
      <c r="D1312" s="722" t="s">
        <v>680</v>
      </c>
      <c r="E1312" s="722" t="s">
        <v>1486</v>
      </c>
      <c r="F1312" s="714" t="s">
        <v>705</v>
      </c>
      <c r="G1312" s="723" t="s">
        <v>1480</v>
      </c>
      <c r="H1312" s="714" t="s">
        <v>1546</v>
      </c>
      <c r="I1312" s="714" t="s">
        <v>1484</v>
      </c>
      <c r="J1312" s="724">
        <v>30</v>
      </c>
      <c r="K1312" s="741">
        <v>24.22371527147267</v>
      </c>
      <c r="L1312" s="741">
        <v>1</v>
      </c>
      <c r="M1312" s="736">
        <v>100</v>
      </c>
      <c r="N1312" s="719">
        <f t="shared" si="60"/>
        <v>24.22371527147267</v>
      </c>
      <c r="O1312" s="737">
        <f t="shared" si="61"/>
        <v>0.80745717571575559</v>
      </c>
      <c r="P1312" s="738">
        <v>0</v>
      </c>
      <c r="Q1312" s="737">
        <f t="shared" si="62"/>
        <v>0.80745717571575559</v>
      </c>
      <c r="R1312" s="714" t="s">
        <v>498</v>
      </c>
      <c r="S1312" s="721" t="s">
        <v>1615</v>
      </c>
      <c r="U1312" s="714">
        <v>48.9</v>
      </c>
      <c r="V1312" s="714">
        <v>10374</v>
      </c>
    </row>
    <row r="1313" spans="1:22">
      <c r="A1313" s="721" t="s">
        <v>680</v>
      </c>
      <c r="B1313" s="714">
        <v>2008</v>
      </c>
      <c r="D1313" s="722" t="s">
        <v>679</v>
      </c>
      <c r="E1313" s="722" t="s">
        <v>682</v>
      </c>
      <c r="F1313" s="714" t="s">
        <v>705</v>
      </c>
      <c r="G1313" s="723" t="s">
        <v>1480</v>
      </c>
      <c r="H1313" s="714" t="s">
        <v>1546</v>
      </c>
      <c r="I1313" s="714" t="s">
        <v>402</v>
      </c>
      <c r="J1313" s="724">
        <v>20</v>
      </c>
      <c r="K1313" s="741">
        <v>45.033593608135099</v>
      </c>
      <c r="L1313" s="741">
        <v>1</v>
      </c>
      <c r="M1313" s="736">
        <v>100</v>
      </c>
      <c r="N1313" s="719">
        <f t="shared" si="60"/>
        <v>45.033593608135099</v>
      </c>
      <c r="O1313" s="737">
        <f t="shared" si="61"/>
        <v>2.2516796804067551</v>
      </c>
      <c r="P1313" s="738">
        <v>0</v>
      </c>
      <c r="Q1313" s="737">
        <f t="shared" si="62"/>
        <v>2.2516796804067551</v>
      </c>
      <c r="R1313" s="714" t="s">
        <v>498</v>
      </c>
      <c r="S1313" s="721" t="s">
        <v>1615</v>
      </c>
      <c r="U1313" s="714">
        <v>48.9</v>
      </c>
      <c r="V1313" s="714">
        <v>10374</v>
      </c>
    </row>
    <row r="1314" spans="1:22">
      <c r="A1314" s="721" t="s">
        <v>680</v>
      </c>
      <c r="B1314" s="714">
        <v>2008</v>
      </c>
      <c r="D1314" s="722" t="s">
        <v>680</v>
      </c>
      <c r="E1314" s="722" t="s">
        <v>1486</v>
      </c>
      <c r="F1314" s="714" t="s">
        <v>705</v>
      </c>
      <c r="G1314" s="723" t="s">
        <v>1480</v>
      </c>
      <c r="H1314" s="714" t="s">
        <v>1546</v>
      </c>
      <c r="I1314" s="714" t="s">
        <v>1484</v>
      </c>
      <c r="J1314" s="724">
        <v>30</v>
      </c>
      <c r="K1314" s="741">
        <v>25.876157617577626</v>
      </c>
      <c r="L1314" s="741">
        <v>1</v>
      </c>
      <c r="M1314" s="736">
        <v>100</v>
      </c>
      <c r="N1314" s="719">
        <f t="shared" si="60"/>
        <v>25.876157617577626</v>
      </c>
      <c r="O1314" s="737">
        <f t="shared" si="61"/>
        <v>0.86253858725258759</v>
      </c>
      <c r="P1314" s="738">
        <v>0</v>
      </c>
      <c r="Q1314" s="737">
        <f t="shared" si="62"/>
        <v>0.86253858725258759</v>
      </c>
      <c r="R1314" s="714" t="s">
        <v>498</v>
      </c>
      <c r="S1314" s="721" t="s">
        <v>1615</v>
      </c>
      <c r="U1314" s="714">
        <v>48.9</v>
      </c>
      <c r="V1314" s="714">
        <v>10374</v>
      </c>
    </row>
    <row r="1315" spans="1:22">
      <c r="A1315" s="721" t="s">
        <v>680</v>
      </c>
      <c r="B1315" s="714">
        <v>2008</v>
      </c>
      <c r="D1315" s="722" t="s">
        <v>679</v>
      </c>
      <c r="E1315" s="722" t="s">
        <v>682</v>
      </c>
      <c r="F1315" s="714" t="s">
        <v>705</v>
      </c>
      <c r="G1315" s="723" t="s">
        <v>1480</v>
      </c>
      <c r="H1315" s="714" t="s">
        <v>1546</v>
      </c>
      <c r="I1315" s="714" t="s">
        <v>402</v>
      </c>
      <c r="J1315" s="724">
        <v>20</v>
      </c>
      <c r="K1315" s="741">
        <v>44.997276193934987</v>
      </c>
      <c r="L1315" s="741">
        <v>1</v>
      </c>
      <c r="M1315" s="736">
        <v>100</v>
      </c>
      <c r="N1315" s="719">
        <f t="shared" si="60"/>
        <v>44.997276193934987</v>
      </c>
      <c r="O1315" s="737">
        <f t="shared" si="61"/>
        <v>2.2498638096967492</v>
      </c>
      <c r="P1315" s="738">
        <v>0</v>
      </c>
      <c r="Q1315" s="737">
        <f t="shared" si="62"/>
        <v>2.2498638096967492</v>
      </c>
      <c r="R1315" s="714" t="s">
        <v>498</v>
      </c>
      <c r="S1315" s="721" t="s">
        <v>1615</v>
      </c>
      <c r="U1315" s="714">
        <v>48.9</v>
      </c>
      <c r="V1315" s="714">
        <v>10374</v>
      </c>
    </row>
    <row r="1316" spans="1:22">
      <c r="A1316" s="721" t="s">
        <v>680</v>
      </c>
      <c r="B1316" s="714">
        <v>2008</v>
      </c>
      <c r="D1316" s="722" t="s">
        <v>680</v>
      </c>
      <c r="E1316" s="722" t="s">
        <v>1500</v>
      </c>
      <c r="F1316" s="714" t="s">
        <v>705</v>
      </c>
      <c r="G1316" s="723" t="s">
        <v>1480</v>
      </c>
      <c r="H1316" s="714" t="s">
        <v>1546</v>
      </c>
      <c r="I1316" s="714" t="s">
        <v>1484</v>
      </c>
      <c r="J1316" s="724">
        <v>10</v>
      </c>
      <c r="K1316" s="741">
        <v>5.4385327764663147</v>
      </c>
      <c r="L1316" s="741">
        <v>1</v>
      </c>
      <c r="M1316" s="736">
        <v>100</v>
      </c>
      <c r="N1316" s="719">
        <f t="shared" si="60"/>
        <v>5.4385327764663147</v>
      </c>
      <c r="O1316" s="737">
        <f t="shared" si="61"/>
        <v>0.54385327764663149</v>
      </c>
      <c r="P1316" s="738">
        <v>0</v>
      </c>
      <c r="Q1316" s="737">
        <f t="shared" si="62"/>
        <v>0.54385327764663149</v>
      </c>
      <c r="R1316" s="714" t="s">
        <v>498</v>
      </c>
      <c r="S1316" s="721" t="s">
        <v>1615</v>
      </c>
      <c r="U1316" s="714">
        <v>48.9</v>
      </c>
      <c r="V1316" s="714">
        <v>10374</v>
      </c>
    </row>
    <row r="1317" spans="1:22">
      <c r="A1317" s="721" t="s">
        <v>680</v>
      </c>
      <c r="B1317" s="714">
        <v>2008</v>
      </c>
      <c r="D1317" s="722" t="s">
        <v>679</v>
      </c>
      <c r="E1317" s="722" t="s">
        <v>682</v>
      </c>
      <c r="F1317" s="714" t="s">
        <v>705</v>
      </c>
      <c r="G1317" s="723" t="s">
        <v>1480</v>
      </c>
      <c r="H1317" s="714" t="s">
        <v>1546</v>
      </c>
      <c r="I1317" s="714" t="s">
        <v>402</v>
      </c>
      <c r="J1317" s="724">
        <v>20</v>
      </c>
      <c r="K1317" s="741">
        <v>43.217722898129651</v>
      </c>
      <c r="L1317" s="741">
        <v>1</v>
      </c>
      <c r="M1317" s="736">
        <v>100</v>
      </c>
      <c r="N1317" s="719">
        <f t="shared" si="60"/>
        <v>43.217722898129651</v>
      </c>
      <c r="O1317" s="737">
        <f t="shared" si="61"/>
        <v>2.1608861449064825</v>
      </c>
      <c r="P1317" s="738">
        <v>0</v>
      </c>
      <c r="Q1317" s="737">
        <f t="shared" si="62"/>
        <v>2.1608861449064825</v>
      </c>
      <c r="R1317" s="714" t="s">
        <v>498</v>
      </c>
      <c r="S1317" s="721" t="s">
        <v>1615</v>
      </c>
      <c r="U1317" s="714">
        <v>48.9</v>
      </c>
      <c r="V1317" s="714">
        <v>10374</v>
      </c>
    </row>
    <row r="1318" spans="1:22">
      <c r="A1318" s="721" t="s">
        <v>680</v>
      </c>
      <c r="B1318" s="714">
        <v>2008</v>
      </c>
      <c r="D1318" s="722" t="s">
        <v>680</v>
      </c>
      <c r="E1318" s="722" t="s">
        <v>1486</v>
      </c>
      <c r="F1318" s="714" t="s">
        <v>705</v>
      </c>
      <c r="G1318" s="723" t="s">
        <v>1480</v>
      </c>
      <c r="H1318" s="714" t="s">
        <v>1546</v>
      </c>
      <c r="I1318" s="714" t="s">
        <v>1484</v>
      </c>
      <c r="J1318" s="724">
        <v>30</v>
      </c>
      <c r="K1318" s="741">
        <v>23.152351552569456</v>
      </c>
      <c r="L1318" s="741">
        <v>1</v>
      </c>
      <c r="M1318" s="736">
        <v>100</v>
      </c>
      <c r="N1318" s="719">
        <f t="shared" si="60"/>
        <v>23.152351552569456</v>
      </c>
      <c r="O1318" s="737">
        <f t="shared" si="61"/>
        <v>0.77174505175231523</v>
      </c>
      <c r="P1318" s="738">
        <v>0</v>
      </c>
      <c r="Q1318" s="737">
        <f t="shared" si="62"/>
        <v>0.77174505175231523</v>
      </c>
      <c r="R1318" s="714" t="s">
        <v>498</v>
      </c>
      <c r="S1318" s="721" t="s">
        <v>1615</v>
      </c>
      <c r="U1318" s="714">
        <v>48.9</v>
      </c>
      <c r="V1318" s="714">
        <v>10374</v>
      </c>
    </row>
    <row r="1319" spans="1:22">
      <c r="A1319" s="721" t="s">
        <v>680</v>
      </c>
      <c r="B1319" s="714">
        <v>2008</v>
      </c>
      <c r="D1319" s="722" t="s">
        <v>679</v>
      </c>
      <c r="E1319" s="722" t="s">
        <v>682</v>
      </c>
      <c r="F1319" s="714" t="s">
        <v>705</v>
      </c>
      <c r="G1319" s="723" t="s">
        <v>1480</v>
      </c>
      <c r="H1319" s="714" t="s">
        <v>1546</v>
      </c>
      <c r="I1319" s="714" t="s">
        <v>402</v>
      </c>
      <c r="J1319" s="724">
        <v>10</v>
      </c>
      <c r="K1319" s="741">
        <v>18.158707100054475</v>
      </c>
      <c r="L1319" s="741">
        <v>1</v>
      </c>
      <c r="M1319" s="736">
        <v>100</v>
      </c>
      <c r="N1319" s="719">
        <f t="shared" si="60"/>
        <v>18.158707100054475</v>
      </c>
      <c r="O1319" s="737">
        <f t="shared" si="61"/>
        <v>1.8158707100054474</v>
      </c>
      <c r="P1319" s="738">
        <v>0</v>
      </c>
      <c r="Q1319" s="737">
        <f t="shared" si="62"/>
        <v>1.8158707100054474</v>
      </c>
      <c r="R1319" s="714" t="s">
        <v>498</v>
      </c>
      <c r="S1319" s="721" t="s">
        <v>1615</v>
      </c>
      <c r="U1319" s="714">
        <v>48.9</v>
      </c>
      <c r="V1319" s="714">
        <v>10374</v>
      </c>
    </row>
    <row r="1320" spans="1:22">
      <c r="A1320" s="721" t="s">
        <v>680</v>
      </c>
      <c r="B1320" s="714">
        <v>2008</v>
      </c>
      <c r="D1320" s="722" t="s">
        <v>680</v>
      </c>
      <c r="E1320" s="722" t="s">
        <v>1500</v>
      </c>
      <c r="F1320" s="714" t="s">
        <v>705</v>
      </c>
      <c r="G1320" s="723" t="s">
        <v>1480</v>
      </c>
      <c r="H1320" s="714" t="s">
        <v>1546</v>
      </c>
      <c r="I1320" s="714" t="s">
        <v>1484</v>
      </c>
      <c r="J1320" s="724">
        <v>10</v>
      </c>
      <c r="K1320" s="741">
        <v>4.7212638460141632</v>
      </c>
      <c r="L1320" s="741">
        <v>1</v>
      </c>
      <c r="M1320" s="736">
        <v>100</v>
      </c>
      <c r="N1320" s="719">
        <f t="shared" si="60"/>
        <v>4.7212638460141632</v>
      </c>
      <c r="O1320" s="737">
        <f t="shared" si="61"/>
        <v>0.47212638460141632</v>
      </c>
      <c r="P1320" s="738">
        <v>0</v>
      </c>
      <c r="Q1320" s="737">
        <f t="shared" si="62"/>
        <v>0.47212638460141632</v>
      </c>
      <c r="R1320" s="714" t="s">
        <v>498</v>
      </c>
      <c r="S1320" s="721" t="s">
        <v>1615</v>
      </c>
      <c r="U1320" s="714">
        <v>48.9</v>
      </c>
      <c r="V1320" s="714">
        <v>10374</v>
      </c>
    </row>
    <row r="1321" spans="1:22">
      <c r="A1321" s="721" t="s">
        <v>680</v>
      </c>
      <c r="B1321" s="714">
        <v>2008</v>
      </c>
      <c r="D1321" s="722" t="s">
        <v>679</v>
      </c>
      <c r="E1321" s="722" t="s">
        <v>682</v>
      </c>
      <c r="F1321" s="714" t="s">
        <v>705</v>
      </c>
      <c r="G1321" s="723" t="s">
        <v>1480</v>
      </c>
      <c r="H1321" s="714" t="s">
        <v>1546</v>
      </c>
      <c r="I1321" s="714" t="s">
        <v>402</v>
      </c>
      <c r="J1321" s="724">
        <v>20</v>
      </c>
      <c r="K1321" s="741">
        <v>40.533865988741596</v>
      </c>
      <c r="L1321" s="741">
        <v>1</v>
      </c>
      <c r="M1321" s="736">
        <v>100</v>
      </c>
      <c r="N1321" s="719">
        <f t="shared" si="60"/>
        <v>40.533865988741596</v>
      </c>
      <c r="O1321" s="737">
        <f t="shared" si="61"/>
        <v>2.0266932994370799</v>
      </c>
      <c r="P1321" s="738">
        <v>0</v>
      </c>
      <c r="Q1321" s="737">
        <f t="shared" si="62"/>
        <v>2.0266932994370799</v>
      </c>
      <c r="R1321" s="714" t="s">
        <v>498</v>
      </c>
      <c r="S1321" s="721" t="s">
        <v>1615</v>
      </c>
      <c r="U1321" s="714">
        <v>48.9</v>
      </c>
      <c r="V1321" s="714">
        <v>10374</v>
      </c>
    </row>
    <row r="1322" spans="1:22">
      <c r="A1322" s="721" t="s">
        <v>680</v>
      </c>
      <c r="B1322" s="714">
        <v>2008</v>
      </c>
      <c r="D1322" s="722" t="s">
        <v>680</v>
      </c>
      <c r="E1322" s="722" t="s">
        <v>1486</v>
      </c>
      <c r="F1322" s="714" t="s">
        <v>705</v>
      </c>
      <c r="G1322" s="723" t="s">
        <v>1480</v>
      </c>
      <c r="H1322" s="714" t="s">
        <v>1546</v>
      </c>
      <c r="I1322" s="714" t="s">
        <v>1484</v>
      </c>
      <c r="J1322" s="724">
        <v>30</v>
      </c>
      <c r="K1322" s="741">
        <v>18.543671690575628</v>
      </c>
      <c r="L1322" s="741">
        <v>1</v>
      </c>
      <c r="M1322" s="736">
        <v>100</v>
      </c>
      <c r="N1322" s="719">
        <f t="shared" si="60"/>
        <v>18.543671690575628</v>
      </c>
      <c r="O1322" s="737">
        <f t="shared" si="61"/>
        <v>0.61812238968585431</v>
      </c>
      <c r="P1322" s="738">
        <v>0</v>
      </c>
      <c r="Q1322" s="737">
        <f t="shared" si="62"/>
        <v>0.61812238968585431</v>
      </c>
      <c r="R1322" s="714" t="s">
        <v>498</v>
      </c>
      <c r="S1322" s="721" t="s">
        <v>1615</v>
      </c>
      <c r="U1322" s="714">
        <v>48.9</v>
      </c>
      <c r="V1322" s="714">
        <v>10374</v>
      </c>
    </row>
    <row r="1323" spans="1:22">
      <c r="A1323" s="721" t="s">
        <v>680</v>
      </c>
      <c r="B1323" s="714">
        <v>2008</v>
      </c>
      <c r="D1323" s="722" t="s">
        <v>679</v>
      </c>
      <c r="E1323" s="722" t="s">
        <v>682</v>
      </c>
      <c r="F1323" s="714" t="s">
        <v>705</v>
      </c>
      <c r="G1323" s="723" t="s">
        <v>1480</v>
      </c>
      <c r="H1323" s="714" t="s">
        <v>1546</v>
      </c>
      <c r="I1323" s="714" t="s">
        <v>402</v>
      </c>
      <c r="J1323" s="724">
        <v>20</v>
      </c>
      <c r="K1323" s="741">
        <v>49.960050844379879</v>
      </c>
      <c r="L1323" s="741">
        <v>1</v>
      </c>
      <c r="M1323" s="736">
        <v>100</v>
      </c>
      <c r="N1323" s="719">
        <f t="shared" si="60"/>
        <v>49.960050844379879</v>
      </c>
      <c r="O1323" s="737">
        <f t="shared" si="61"/>
        <v>2.4980025422189938</v>
      </c>
      <c r="P1323" s="738">
        <v>0</v>
      </c>
      <c r="Q1323" s="737">
        <f t="shared" si="62"/>
        <v>2.4980025422189938</v>
      </c>
      <c r="R1323" s="714" t="s">
        <v>498</v>
      </c>
      <c r="S1323" s="721" t="s">
        <v>1615</v>
      </c>
      <c r="U1323" s="714">
        <v>48.9</v>
      </c>
      <c r="V1323" s="714">
        <v>10374</v>
      </c>
    </row>
    <row r="1324" spans="1:22">
      <c r="A1324" s="721" t="s">
        <v>680</v>
      </c>
      <c r="B1324" s="714">
        <v>2008</v>
      </c>
      <c r="D1324" s="722" t="s">
        <v>1616</v>
      </c>
      <c r="E1324" s="722" t="s">
        <v>1617</v>
      </c>
      <c r="F1324" s="714" t="s">
        <v>705</v>
      </c>
      <c r="G1324" s="723" t="s">
        <v>1480</v>
      </c>
      <c r="H1324" s="714" t="s">
        <v>1546</v>
      </c>
      <c r="I1324" s="714" t="s">
        <v>1484</v>
      </c>
      <c r="J1324" s="724">
        <v>10</v>
      </c>
      <c r="K1324" s="741">
        <v>9.124750317777373</v>
      </c>
      <c r="L1324" s="741">
        <v>1</v>
      </c>
      <c r="M1324" s="736">
        <v>100</v>
      </c>
      <c r="N1324" s="719">
        <f t="shared" si="60"/>
        <v>9.124750317777373</v>
      </c>
      <c r="O1324" s="737">
        <f t="shared" si="61"/>
        <v>0.91247503177773726</v>
      </c>
      <c r="P1324" s="738">
        <v>0</v>
      </c>
      <c r="Q1324" s="737">
        <f t="shared" si="62"/>
        <v>0.91247503177773726</v>
      </c>
      <c r="R1324" s="714" t="s">
        <v>498</v>
      </c>
      <c r="S1324" s="721" t="s">
        <v>1615</v>
      </c>
      <c r="U1324" s="714">
        <v>48.9</v>
      </c>
      <c r="V1324" s="714">
        <v>10374</v>
      </c>
    </row>
    <row r="1325" spans="1:22">
      <c r="A1325" s="721" t="s">
        <v>680</v>
      </c>
      <c r="B1325" s="714">
        <v>2008</v>
      </c>
      <c r="D1325" s="722" t="s">
        <v>679</v>
      </c>
      <c r="E1325" s="722" t="s">
        <v>682</v>
      </c>
      <c r="F1325" s="714" t="s">
        <v>705</v>
      </c>
      <c r="G1325" s="723" t="s">
        <v>1480</v>
      </c>
      <c r="H1325" s="714" t="s">
        <v>1546</v>
      </c>
      <c r="I1325" s="714" t="s">
        <v>402</v>
      </c>
      <c r="J1325" s="724">
        <v>20</v>
      </c>
      <c r="K1325" s="741">
        <v>49.960050844379879</v>
      </c>
      <c r="L1325" s="741">
        <v>1</v>
      </c>
      <c r="M1325" s="736">
        <v>100</v>
      </c>
      <c r="N1325" s="719">
        <f t="shared" si="60"/>
        <v>49.960050844379879</v>
      </c>
      <c r="O1325" s="737">
        <f t="shared" si="61"/>
        <v>2.4980025422189938</v>
      </c>
      <c r="P1325" s="738">
        <v>0</v>
      </c>
      <c r="Q1325" s="737">
        <f t="shared" si="62"/>
        <v>2.4980025422189938</v>
      </c>
      <c r="R1325" s="714" t="s">
        <v>498</v>
      </c>
      <c r="S1325" s="721" t="s">
        <v>1615</v>
      </c>
      <c r="U1325" s="714">
        <v>48.9</v>
      </c>
      <c r="V1325" s="714">
        <v>10374</v>
      </c>
    </row>
    <row r="1326" spans="1:22">
      <c r="A1326" s="721" t="s">
        <v>680</v>
      </c>
      <c r="B1326" s="714">
        <v>2008</v>
      </c>
      <c r="D1326" s="722" t="s">
        <v>679</v>
      </c>
      <c r="E1326" s="722" t="s">
        <v>682</v>
      </c>
      <c r="F1326" s="714" t="s">
        <v>705</v>
      </c>
      <c r="G1326" s="723" t="s">
        <v>1480</v>
      </c>
      <c r="H1326" s="714" t="s">
        <v>1546</v>
      </c>
      <c r="I1326" s="714" t="s">
        <v>402</v>
      </c>
      <c r="J1326" s="724">
        <v>20</v>
      </c>
      <c r="K1326" s="741">
        <v>36.317414200108949</v>
      </c>
      <c r="L1326" s="741">
        <v>1</v>
      </c>
      <c r="M1326" s="736">
        <v>100</v>
      </c>
      <c r="N1326" s="719">
        <f t="shared" si="60"/>
        <v>36.317414200108949</v>
      </c>
      <c r="O1326" s="737">
        <f t="shared" si="61"/>
        <v>1.8158707100054474</v>
      </c>
      <c r="P1326" s="738">
        <v>0</v>
      </c>
      <c r="Q1326" s="737">
        <f t="shared" si="62"/>
        <v>1.8158707100054474</v>
      </c>
      <c r="R1326" s="714" t="s">
        <v>498</v>
      </c>
      <c r="S1326" s="721" t="s">
        <v>1615</v>
      </c>
      <c r="U1326" s="714">
        <v>48.9</v>
      </c>
      <c r="V1326" s="714">
        <v>10374</v>
      </c>
    </row>
    <row r="1327" spans="1:22">
      <c r="A1327" s="721" t="s">
        <v>680</v>
      </c>
      <c r="B1327" s="714">
        <v>2008</v>
      </c>
      <c r="D1327" s="722" t="s">
        <v>1619</v>
      </c>
      <c r="E1327" s="722" t="s">
        <v>1539</v>
      </c>
      <c r="F1327" s="714" t="s">
        <v>705</v>
      </c>
      <c r="G1327" s="723" t="s">
        <v>1480</v>
      </c>
      <c r="H1327" s="714" t="s">
        <v>1546</v>
      </c>
      <c r="I1327" s="714" t="s">
        <v>1484</v>
      </c>
      <c r="J1327" s="724">
        <v>20</v>
      </c>
      <c r="K1327" s="741">
        <v>9.0793535500272373</v>
      </c>
      <c r="L1327" s="741">
        <v>1</v>
      </c>
      <c r="M1327" s="736">
        <v>100</v>
      </c>
      <c r="N1327" s="719">
        <f t="shared" si="60"/>
        <v>9.0793535500272373</v>
      </c>
      <c r="O1327" s="737">
        <f t="shared" si="61"/>
        <v>0.45396767750136185</v>
      </c>
      <c r="P1327" s="738">
        <v>0</v>
      </c>
      <c r="Q1327" s="737">
        <f t="shared" si="62"/>
        <v>0.45396767750136185</v>
      </c>
      <c r="R1327" s="714" t="s">
        <v>498</v>
      </c>
      <c r="S1327" s="721" t="s">
        <v>1615</v>
      </c>
      <c r="U1327" s="714">
        <v>48.9</v>
      </c>
      <c r="V1327" s="714">
        <v>10374</v>
      </c>
    </row>
    <row r="1328" spans="1:22">
      <c r="A1328" s="721" t="s">
        <v>680</v>
      </c>
      <c r="B1328" s="714">
        <v>2008</v>
      </c>
      <c r="D1328" s="722" t="s">
        <v>679</v>
      </c>
      <c r="E1328" s="722" t="s">
        <v>682</v>
      </c>
      <c r="F1328" s="714" t="s">
        <v>705</v>
      </c>
      <c r="G1328" s="723" t="s">
        <v>1480</v>
      </c>
      <c r="H1328" s="714" t="s">
        <v>1546</v>
      </c>
      <c r="I1328" s="714" t="s">
        <v>402</v>
      </c>
      <c r="J1328" s="724">
        <v>20</v>
      </c>
      <c r="K1328" s="741">
        <v>35.954240058107857</v>
      </c>
      <c r="L1328" s="741">
        <v>1</v>
      </c>
      <c r="M1328" s="736">
        <v>100</v>
      </c>
      <c r="N1328" s="719">
        <f t="shared" si="60"/>
        <v>35.954240058107857</v>
      </c>
      <c r="O1328" s="737">
        <f t="shared" si="61"/>
        <v>1.7977120029053928</v>
      </c>
      <c r="P1328" s="738">
        <v>0</v>
      </c>
      <c r="Q1328" s="737">
        <f t="shared" si="62"/>
        <v>1.7977120029053928</v>
      </c>
      <c r="R1328" s="714" t="s">
        <v>498</v>
      </c>
      <c r="S1328" s="721" t="s">
        <v>1615</v>
      </c>
      <c r="U1328" s="714">
        <v>48.9</v>
      </c>
      <c r="V1328" s="714">
        <v>10374</v>
      </c>
    </row>
    <row r="1329" spans="1:22">
      <c r="A1329" s="721" t="s">
        <v>680</v>
      </c>
      <c r="B1329" s="714">
        <v>2008</v>
      </c>
      <c r="D1329" s="722" t="s">
        <v>1620</v>
      </c>
      <c r="E1329" s="722" t="s">
        <v>1487</v>
      </c>
      <c r="F1329" s="714" t="s">
        <v>705</v>
      </c>
      <c r="G1329" s="723" t="s">
        <v>1480</v>
      </c>
      <c r="H1329" s="714" t="s">
        <v>1546</v>
      </c>
      <c r="I1329" s="714" t="s">
        <v>1484</v>
      </c>
      <c r="J1329" s="724">
        <v>30</v>
      </c>
      <c r="K1329" s="741">
        <v>25.059015798075176</v>
      </c>
      <c r="L1329" s="741">
        <v>1</v>
      </c>
      <c r="M1329" s="736">
        <v>100</v>
      </c>
      <c r="N1329" s="719">
        <f t="shared" si="60"/>
        <v>25.059015798075176</v>
      </c>
      <c r="O1329" s="737">
        <f t="shared" si="61"/>
        <v>0.83530052660250576</v>
      </c>
      <c r="P1329" s="738">
        <v>0</v>
      </c>
      <c r="Q1329" s="737">
        <f t="shared" si="62"/>
        <v>0.83530052660250576</v>
      </c>
      <c r="R1329" s="714" t="s">
        <v>498</v>
      </c>
      <c r="S1329" s="721" t="s">
        <v>1615</v>
      </c>
      <c r="U1329" s="714">
        <v>48.9</v>
      </c>
      <c r="V1329" s="714">
        <v>10374</v>
      </c>
    </row>
    <row r="1330" spans="1:22">
      <c r="A1330" s="721" t="s">
        <v>680</v>
      </c>
      <c r="B1330" s="714">
        <v>2008</v>
      </c>
      <c r="D1330" s="722" t="s">
        <v>679</v>
      </c>
      <c r="E1330" s="722" t="s">
        <v>682</v>
      </c>
      <c r="F1330" s="714" t="s">
        <v>705</v>
      </c>
      <c r="G1330" s="723" t="s">
        <v>1480</v>
      </c>
      <c r="H1330" s="714" t="s">
        <v>1546</v>
      </c>
      <c r="I1330" s="714" t="s">
        <v>402</v>
      </c>
      <c r="J1330" s="724">
        <v>20</v>
      </c>
      <c r="K1330" s="741">
        <v>44.670419466134007</v>
      </c>
      <c r="L1330" s="741">
        <v>1</v>
      </c>
      <c r="M1330" s="736">
        <v>100</v>
      </c>
      <c r="N1330" s="719">
        <f t="shared" si="60"/>
        <v>44.670419466134007</v>
      </c>
      <c r="O1330" s="737">
        <f t="shared" si="61"/>
        <v>2.2335209733067005</v>
      </c>
      <c r="P1330" s="738">
        <v>0</v>
      </c>
      <c r="Q1330" s="737">
        <f t="shared" si="62"/>
        <v>2.2335209733067005</v>
      </c>
      <c r="R1330" s="714" t="s">
        <v>498</v>
      </c>
      <c r="S1330" s="721" t="s">
        <v>1615</v>
      </c>
      <c r="U1330" s="714">
        <v>48.9</v>
      </c>
      <c r="V1330" s="714">
        <v>10374</v>
      </c>
    </row>
    <row r="1331" spans="1:22">
      <c r="A1331" s="721" t="s">
        <v>680</v>
      </c>
      <c r="B1331" s="714">
        <v>2008</v>
      </c>
      <c r="D1331" s="722" t="s">
        <v>680</v>
      </c>
      <c r="E1331" s="722" t="s">
        <v>1486</v>
      </c>
      <c r="F1331" s="714" t="s">
        <v>705</v>
      </c>
      <c r="G1331" s="723" t="s">
        <v>1480</v>
      </c>
      <c r="H1331" s="714" t="s">
        <v>1546</v>
      </c>
      <c r="I1331" s="714" t="s">
        <v>1484</v>
      </c>
      <c r="J1331" s="724">
        <v>30</v>
      </c>
      <c r="K1331" s="741">
        <v>20.882513165062647</v>
      </c>
      <c r="L1331" s="741">
        <v>1</v>
      </c>
      <c r="M1331" s="736">
        <v>100</v>
      </c>
      <c r="N1331" s="719">
        <f t="shared" si="60"/>
        <v>20.882513165062647</v>
      </c>
      <c r="O1331" s="737">
        <f t="shared" si="61"/>
        <v>0.69608377216875494</v>
      </c>
      <c r="P1331" s="738">
        <v>0</v>
      </c>
      <c r="Q1331" s="737">
        <f t="shared" si="62"/>
        <v>0.69608377216875494</v>
      </c>
      <c r="R1331" s="714" t="s">
        <v>498</v>
      </c>
      <c r="S1331" s="721" t="s">
        <v>1615</v>
      </c>
      <c r="U1331" s="714">
        <v>48.9</v>
      </c>
      <c r="V1331" s="714">
        <v>10374</v>
      </c>
    </row>
    <row r="1332" spans="1:22">
      <c r="A1332" s="721" t="s">
        <v>680</v>
      </c>
      <c r="B1332" s="714">
        <v>2008</v>
      </c>
      <c r="D1332" s="722" t="s">
        <v>679</v>
      </c>
      <c r="E1332" s="722" t="s">
        <v>682</v>
      </c>
      <c r="F1332" s="714" t="s">
        <v>705</v>
      </c>
      <c r="G1332" s="723" t="s">
        <v>1480</v>
      </c>
      <c r="H1332" s="714" t="s">
        <v>1546</v>
      </c>
      <c r="I1332" s="714" t="s">
        <v>402</v>
      </c>
      <c r="J1332" s="724">
        <v>20</v>
      </c>
      <c r="K1332" s="741">
        <v>35.936081351007807</v>
      </c>
      <c r="L1332" s="741">
        <v>1</v>
      </c>
      <c r="M1332" s="736">
        <v>100</v>
      </c>
      <c r="N1332" s="719">
        <f t="shared" si="60"/>
        <v>35.936081351007807</v>
      </c>
      <c r="O1332" s="737">
        <f t="shared" si="61"/>
        <v>1.7968040675503905</v>
      </c>
      <c r="P1332" s="738">
        <v>0</v>
      </c>
      <c r="Q1332" s="737">
        <f t="shared" si="62"/>
        <v>1.7968040675503905</v>
      </c>
      <c r="R1332" s="714" t="s">
        <v>498</v>
      </c>
      <c r="S1332" s="721" t="s">
        <v>1615</v>
      </c>
      <c r="U1332" s="714">
        <v>48.9</v>
      </c>
      <c r="V1332" s="714">
        <v>10374</v>
      </c>
    </row>
    <row r="1333" spans="1:22">
      <c r="A1333" s="721" t="s">
        <v>680</v>
      </c>
      <c r="B1333" s="714">
        <v>2008</v>
      </c>
      <c r="D1333" s="722" t="s">
        <v>1621</v>
      </c>
      <c r="E1333" s="722" t="s">
        <v>1541</v>
      </c>
      <c r="F1333" s="714" t="s">
        <v>705</v>
      </c>
      <c r="G1333" s="723" t="s">
        <v>1480</v>
      </c>
      <c r="H1333" s="714" t="s">
        <v>1546</v>
      </c>
      <c r="I1333" s="714" t="s">
        <v>1484</v>
      </c>
      <c r="J1333" s="724">
        <v>10</v>
      </c>
      <c r="K1333" s="741">
        <v>10.032685672780097</v>
      </c>
      <c r="L1333" s="741">
        <v>1</v>
      </c>
      <c r="M1333" s="736">
        <v>100</v>
      </c>
      <c r="N1333" s="719">
        <f t="shared" si="60"/>
        <v>10.032685672780097</v>
      </c>
      <c r="O1333" s="737">
        <f t="shared" si="61"/>
        <v>1.0032685672780097</v>
      </c>
      <c r="P1333" s="738">
        <v>0</v>
      </c>
      <c r="Q1333" s="737">
        <f t="shared" si="62"/>
        <v>1.0032685672780097</v>
      </c>
      <c r="R1333" s="714" t="s">
        <v>498</v>
      </c>
      <c r="S1333" s="721" t="s">
        <v>1615</v>
      </c>
      <c r="U1333" s="714">
        <v>48.9</v>
      </c>
      <c r="V1333" s="714">
        <v>10374</v>
      </c>
    </row>
    <row r="1334" spans="1:22">
      <c r="A1334" s="721" t="s">
        <v>680</v>
      </c>
      <c r="B1334" s="714">
        <v>2008</v>
      </c>
      <c r="D1334" s="722" t="s">
        <v>679</v>
      </c>
      <c r="E1334" s="722" t="s">
        <v>682</v>
      </c>
      <c r="F1334" s="714" t="s">
        <v>705</v>
      </c>
      <c r="G1334" s="723" t="s">
        <v>1480</v>
      </c>
      <c r="H1334" s="714" t="s">
        <v>1546</v>
      </c>
      <c r="I1334" s="714" t="s">
        <v>402</v>
      </c>
      <c r="J1334" s="724">
        <v>20</v>
      </c>
      <c r="K1334" s="741">
        <v>38.133284910114398</v>
      </c>
      <c r="L1334" s="741">
        <v>1</v>
      </c>
      <c r="M1334" s="736">
        <v>100</v>
      </c>
      <c r="N1334" s="719">
        <f t="shared" si="60"/>
        <v>38.133284910114398</v>
      </c>
      <c r="O1334" s="737">
        <f t="shared" si="61"/>
        <v>1.9066642455057199</v>
      </c>
      <c r="P1334" s="738">
        <v>0</v>
      </c>
      <c r="Q1334" s="737">
        <f t="shared" si="62"/>
        <v>1.9066642455057199</v>
      </c>
      <c r="R1334" s="714" t="s">
        <v>498</v>
      </c>
      <c r="S1334" s="721" t="s">
        <v>1615</v>
      </c>
      <c r="U1334" s="714">
        <v>48.9</v>
      </c>
      <c r="V1334" s="714">
        <v>10374</v>
      </c>
    </row>
    <row r="1335" spans="1:22">
      <c r="A1335" s="721" t="s">
        <v>680</v>
      </c>
      <c r="B1335" s="714">
        <v>2008</v>
      </c>
      <c r="D1335" s="722" t="s">
        <v>680</v>
      </c>
      <c r="E1335" s="722" t="s">
        <v>1486</v>
      </c>
      <c r="F1335" s="714" t="s">
        <v>705</v>
      </c>
      <c r="G1335" s="723" t="s">
        <v>1480</v>
      </c>
      <c r="H1335" s="714" t="s">
        <v>1546</v>
      </c>
      <c r="I1335" s="714" t="s">
        <v>1484</v>
      </c>
      <c r="J1335" s="724">
        <v>30</v>
      </c>
      <c r="K1335" s="741">
        <v>23.651715997820954</v>
      </c>
      <c r="L1335" s="741">
        <v>1</v>
      </c>
      <c r="M1335" s="736">
        <v>100</v>
      </c>
      <c r="N1335" s="719">
        <f t="shared" si="60"/>
        <v>23.651715997820954</v>
      </c>
      <c r="O1335" s="737">
        <f t="shared" si="61"/>
        <v>0.78839053326069852</v>
      </c>
      <c r="P1335" s="738">
        <v>0</v>
      </c>
      <c r="Q1335" s="737">
        <f t="shared" si="62"/>
        <v>0.78839053326069852</v>
      </c>
      <c r="R1335" s="714" t="s">
        <v>498</v>
      </c>
      <c r="S1335" s="721" t="s">
        <v>1615</v>
      </c>
      <c r="U1335" s="714">
        <v>48.9</v>
      </c>
      <c r="V1335" s="714">
        <v>10374</v>
      </c>
    </row>
    <row r="1336" spans="1:22">
      <c r="A1336" s="721" t="s">
        <v>680</v>
      </c>
      <c r="B1336" s="714">
        <v>2008</v>
      </c>
      <c r="D1336" s="722" t="s">
        <v>679</v>
      </c>
      <c r="E1336" s="722" t="s">
        <v>682</v>
      </c>
      <c r="F1336" s="714" t="s">
        <v>705</v>
      </c>
      <c r="G1336" s="723" t="s">
        <v>1480</v>
      </c>
      <c r="H1336" s="714" t="s">
        <v>1546</v>
      </c>
      <c r="I1336" s="714" t="s">
        <v>402</v>
      </c>
      <c r="J1336" s="724">
        <v>20</v>
      </c>
      <c r="K1336" s="741">
        <v>39.949155620119846</v>
      </c>
      <c r="L1336" s="741">
        <v>1</v>
      </c>
      <c r="M1336" s="736">
        <v>100</v>
      </c>
      <c r="N1336" s="719">
        <f t="shared" si="60"/>
        <v>39.949155620119846</v>
      </c>
      <c r="O1336" s="737">
        <f t="shared" si="61"/>
        <v>1.9974577810059921</v>
      </c>
      <c r="P1336" s="738">
        <v>0</v>
      </c>
      <c r="Q1336" s="737">
        <f t="shared" si="62"/>
        <v>1.9974577810059921</v>
      </c>
      <c r="R1336" s="714" t="s">
        <v>498</v>
      </c>
      <c r="S1336" s="721" t="s">
        <v>1615</v>
      </c>
      <c r="U1336" s="714">
        <v>48.9</v>
      </c>
      <c r="V1336" s="714">
        <v>10374</v>
      </c>
    </row>
    <row r="1337" spans="1:22">
      <c r="A1337" s="721" t="s">
        <v>680</v>
      </c>
      <c r="B1337" s="714">
        <v>2008</v>
      </c>
      <c r="D1337" s="722" t="s">
        <v>679</v>
      </c>
      <c r="E1337" s="722" t="s">
        <v>682</v>
      </c>
      <c r="F1337" s="714" t="s">
        <v>705</v>
      </c>
      <c r="G1337" s="723" t="s">
        <v>1480</v>
      </c>
      <c r="H1337" s="714" t="s">
        <v>1546</v>
      </c>
      <c r="I1337" s="714" t="s">
        <v>402</v>
      </c>
      <c r="J1337" s="724">
        <v>10</v>
      </c>
      <c r="K1337" s="741">
        <v>19.25730887960777</v>
      </c>
      <c r="L1337" s="741">
        <v>1</v>
      </c>
      <c r="M1337" s="736">
        <v>100</v>
      </c>
      <c r="N1337" s="719">
        <f t="shared" si="60"/>
        <v>19.25730887960777</v>
      </c>
      <c r="O1337" s="737">
        <f t="shared" si="61"/>
        <v>1.9257308879607768</v>
      </c>
      <c r="P1337" s="738">
        <v>0</v>
      </c>
      <c r="Q1337" s="737">
        <f t="shared" si="62"/>
        <v>1.9257308879607768</v>
      </c>
      <c r="R1337" s="714" t="s">
        <v>498</v>
      </c>
      <c r="S1337" s="721" t="s">
        <v>1615</v>
      </c>
      <c r="U1337" s="714">
        <v>48.9</v>
      </c>
      <c r="V1337" s="714">
        <v>10374</v>
      </c>
    </row>
    <row r="1338" spans="1:22">
      <c r="A1338" s="721" t="s">
        <v>680</v>
      </c>
      <c r="B1338" s="714">
        <v>2008</v>
      </c>
      <c r="D1338" s="722" t="s">
        <v>680</v>
      </c>
      <c r="E1338" s="722" t="s">
        <v>1486</v>
      </c>
      <c r="F1338" s="714" t="s">
        <v>705</v>
      </c>
      <c r="G1338" s="723" t="s">
        <v>1480</v>
      </c>
      <c r="H1338" s="714" t="s">
        <v>1546</v>
      </c>
      <c r="I1338" s="714" t="s">
        <v>1484</v>
      </c>
      <c r="J1338" s="724">
        <v>30</v>
      </c>
      <c r="K1338" s="741">
        <v>18.265843471944795</v>
      </c>
      <c r="L1338" s="741">
        <v>1</v>
      </c>
      <c r="M1338" s="736">
        <v>100</v>
      </c>
      <c r="N1338" s="719">
        <f t="shared" si="60"/>
        <v>18.265843471944795</v>
      </c>
      <c r="O1338" s="737">
        <f t="shared" si="61"/>
        <v>0.60886144906482653</v>
      </c>
      <c r="P1338" s="738">
        <v>0</v>
      </c>
      <c r="Q1338" s="737">
        <f t="shared" si="62"/>
        <v>0.60886144906482653</v>
      </c>
      <c r="R1338" s="714" t="s">
        <v>498</v>
      </c>
      <c r="S1338" s="721" t="s">
        <v>1615</v>
      </c>
      <c r="U1338" s="714">
        <v>48.9</v>
      </c>
      <c r="V1338" s="714">
        <v>10374</v>
      </c>
    </row>
    <row r="1339" spans="1:22">
      <c r="A1339" s="721" t="s">
        <v>680</v>
      </c>
      <c r="B1339" s="714">
        <v>2008</v>
      </c>
      <c r="D1339" s="722" t="s">
        <v>679</v>
      </c>
      <c r="E1339" s="722" t="s">
        <v>682</v>
      </c>
      <c r="F1339" s="714" t="s">
        <v>705</v>
      </c>
      <c r="G1339" s="723" t="s">
        <v>1480</v>
      </c>
      <c r="H1339" s="714" t="s">
        <v>1546</v>
      </c>
      <c r="I1339" s="714" t="s">
        <v>402</v>
      </c>
      <c r="J1339" s="724">
        <v>10</v>
      </c>
      <c r="K1339" s="741">
        <v>23.896858543671687</v>
      </c>
      <c r="L1339" s="741">
        <v>1</v>
      </c>
      <c r="M1339" s="736">
        <v>100</v>
      </c>
      <c r="N1339" s="719">
        <f t="shared" si="60"/>
        <v>23.896858543671687</v>
      </c>
      <c r="O1339" s="737">
        <f t="shared" si="61"/>
        <v>2.3896858543671686</v>
      </c>
      <c r="P1339" s="738">
        <v>0</v>
      </c>
      <c r="Q1339" s="737">
        <f t="shared" si="62"/>
        <v>2.3896858543671686</v>
      </c>
      <c r="R1339" s="714" t="s">
        <v>498</v>
      </c>
      <c r="S1339" s="721" t="s">
        <v>1615</v>
      </c>
      <c r="U1339" s="714">
        <v>48.9</v>
      </c>
      <c r="V1339" s="714">
        <v>10374</v>
      </c>
    </row>
    <row r="1340" spans="1:22">
      <c r="A1340" s="721" t="s">
        <v>680</v>
      </c>
      <c r="B1340" s="714">
        <v>2008</v>
      </c>
      <c r="D1340" s="722" t="s">
        <v>1619</v>
      </c>
      <c r="E1340" s="722" t="s">
        <v>1486</v>
      </c>
      <c r="F1340" s="714" t="s">
        <v>705</v>
      </c>
      <c r="G1340" s="723" t="s">
        <v>1480</v>
      </c>
      <c r="H1340" s="714" t="s">
        <v>1546</v>
      </c>
      <c r="I1340" s="714" t="s">
        <v>1484</v>
      </c>
      <c r="J1340" s="724">
        <v>30</v>
      </c>
      <c r="K1340" s="741">
        <v>24.797530415834391</v>
      </c>
      <c r="L1340" s="741">
        <v>1</v>
      </c>
      <c r="M1340" s="736">
        <v>100</v>
      </c>
      <c r="N1340" s="719">
        <f t="shared" si="60"/>
        <v>24.797530415834391</v>
      </c>
      <c r="O1340" s="737">
        <f t="shared" si="61"/>
        <v>0.82658434719447982</v>
      </c>
      <c r="P1340" s="738">
        <v>0</v>
      </c>
      <c r="Q1340" s="737">
        <f t="shared" si="62"/>
        <v>0.82658434719447982</v>
      </c>
      <c r="R1340" s="714" t="s">
        <v>498</v>
      </c>
      <c r="S1340" s="721" t="s">
        <v>1615</v>
      </c>
      <c r="U1340" s="714">
        <v>48.9</v>
      </c>
      <c r="V1340" s="714">
        <v>10374</v>
      </c>
    </row>
    <row r="1341" spans="1:22">
      <c r="A1341" s="721" t="s">
        <v>680</v>
      </c>
      <c r="B1341" s="714">
        <v>2008</v>
      </c>
      <c r="D1341" s="722" t="s">
        <v>679</v>
      </c>
      <c r="E1341" s="722" t="s">
        <v>682</v>
      </c>
      <c r="F1341" s="714" t="s">
        <v>705</v>
      </c>
      <c r="G1341" s="723" t="s">
        <v>1480</v>
      </c>
      <c r="H1341" s="714" t="s">
        <v>1546</v>
      </c>
      <c r="I1341" s="714" t="s">
        <v>402</v>
      </c>
      <c r="J1341" s="724">
        <v>10</v>
      </c>
      <c r="K1341" s="741">
        <v>23.896858543671687</v>
      </c>
      <c r="L1341" s="741">
        <v>1</v>
      </c>
      <c r="M1341" s="736">
        <v>100</v>
      </c>
      <c r="N1341" s="719">
        <f t="shared" si="60"/>
        <v>23.896858543671687</v>
      </c>
      <c r="O1341" s="737">
        <f t="shared" si="61"/>
        <v>2.3896858543671686</v>
      </c>
      <c r="P1341" s="738">
        <v>0</v>
      </c>
      <c r="Q1341" s="737">
        <f t="shared" si="62"/>
        <v>2.3896858543671686</v>
      </c>
      <c r="R1341" s="714" t="s">
        <v>498</v>
      </c>
      <c r="S1341" s="721" t="s">
        <v>1615</v>
      </c>
      <c r="U1341" s="714">
        <v>48.9</v>
      </c>
      <c r="V1341" s="714">
        <v>10374</v>
      </c>
    </row>
    <row r="1342" spans="1:22">
      <c r="A1342" s="721" t="s">
        <v>680</v>
      </c>
      <c r="B1342" s="714">
        <v>2008</v>
      </c>
      <c r="D1342" s="722" t="s">
        <v>680</v>
      </c>
      <c r="E1342" s="722" t="s">
        <v>1486</v>
      </c>
      <c r="F1342" s="714" t="s">
        <v>705</v>
      </c>
      <c r="G1342" s="723" t="s">
        <v>1480</v>
      </c>
      <c r="H1342" s="714" t="s">
        <v>1546</v>
      </c>
      <c r="I1342" s="714" t="s">
        <v>1484</v>
      </c>
      <c r="J1342" s="724">
        <v>30</v>
      </c>
      <c r="K1342" s="741">
        <v>24.797530415834391</v>
      </c>
      <c r="L1342" s="741">
        <v>1</v>
      </c>
      <c r="M1342" s="736">
        <v>100</v>
      </c>
      <c r="N1342" s="719">
        <f t="shared" si="60"/>
        <v>24.797530415834391</v>
      </c>
      <c r="O1342" s="737">
        <f t="shared" si="61"/>
        <v>0.82658434719447982</v>
      </c>
      <c r="P1342" s="738">
        <v>0</v>
      </c>
      <c r="Q1342" s="737">
        <f t="shared" si="62"/>
        <v>0.82658434719447982</v>
      </c>
      <c r="R1342" s="714" t="s">
        <v>498</v>
      </c>
      <c r="S1342" s="721" t="s">
        <v>1615</v>
      </c>
      <c r="U1342" s="714">
        <v>48.9</v>
      </c>
      <c r="V1342" s="714">
        <v>10374</v>
      </c>
    </row>
    <row r="1343" spans="1:22">
      <c r="A1343" s="721" t="s">
        <v>680</v>
      </c>
      <c r="B1343" s="714">
        <v>2008</v>
      </c>
      <c r="D1343" s="722" t="s">
        <v>679</v>
      </c>
      <c r="E1343" s="722" t="s">
        <v>682</v>
      </c>
      <c r="F1343" s="714" t="s">
        <v>705</v>
      </c>
      <c r="G1343" s="723" t="s">
        <v>1480</v>
      </c>
      <c r="H1343" s="714" t="s">
        <v>1546</v>
      </c>
      <c r="I1343" s="714" t="s">
        <v>402</v>
      </c>
      <c r="J1343" s="724">
        <v>10</v>
      </c>
      <c r="K1343" s="741">
        <v>23.896858543671687</v>
      </c>
      <c r="L1343" s="741">
        <v>1</v>
      </c>
      <c r="M1343" s="736">
        <v>100</v>
      </c>
      <c r="N1343" s="719">
        <f t="shared" si="60"/>
        <v>23.896858543671687</v>
      </c>
      <c r="O1343" s="737">
        <f t="shared" si="61"/>
        <v>2.3896858543671686</v>
      </c>
      <c r="P1343" s="738">
        <v>0</v>
      </c>
      <c r="Q1343" s="737">
        <f t="shared" si="62"/>
        <v>2.3896858543671686</v>
      </c>
      <c r="R1343" s="714" t="s">
        <v>498</v>
      </c>
      <c r="S1343" s="721" t="s">
        <v>1615</v>
      </c>
      <c r="U1343" s="714">
        <v>48.9</v>
      </c>
      <c r="V1343" s="714">
        <v>10374</v>
      </c>
    </row>
    <row r="1344" spans="1:22">
      <c r="A1344" s="721" t="s">
        <v>680</v>
      </c>
      <c r="B1344" s="714">
        <v>2008</v>
      </c>
      <c r="D1344" s="722" t="s">
        <v>680</v>
      </c>
      <c r="E1344" s="722" t="s">
        <v>1486</v>
      </c>
      <c r="F1344" s="714" t="s">
        <v>705</v>
      </c>
      <c r="G1344" s="723" t="s">
        <v>1480</v>
      </c>
      <c r="H1344" s="714" t="s">
        <v>1546</v>
      </c>
      <c r="I1344" s="714" t="s">
        <v>1484</v>
      </c>
      <c r="J1344" s="724">
        <v>30</v>
      </c>
      <c r="K1344" s="741">
        <v>24.797530415834391</v>
      </c>
      <c r="L1344" s="741">
        <v>1</v>
      </c>
      <c r="M1344" s="736">
        <v>100</v>
      </c>
      <c r="N1344" s="719">
        <f t="shared" si="60"/>
        <v>24.797530415834391</v>
      </c>
      <c r="O1344" s="737">
        <f t="shared" si="61"/>
        <v>0.82658434719447982</v>
      </c>
      <c r="P1344" s="738">
        <v>0</v>
      </c>
      <c r="Q1344" s="737">
        <f t="shared" si="62"/>
        <v>0.82658434719447982</v>
      </c>
      <c r="R1344" s="714" t="s">
        <v>498</v>
      </c>
      <c r="S1344" s="721" t="s">
        <v>1615</v>
      </c>
      <c r="U1344" s="714">
        <v>48.9</v>
      </c>
      <c r="V1344" s="714">
        <v>10374</v>
      </c>
    </row>
    <row r="1345" spans="1:22">
      <c r="A1345" s="721" t="s">
        <v>680</v>
      </c>
      <c r="B1345" s="714">
        <v>2008</v>
      </c>
      <c r="D1345" s="722" t="s">
        <v>679</v>
      </c>
      <c r="E1345" s="722" t="s">
        <v>682</v>
      </c>
      <c r="F1345" s="714" t="s">
        <v>705</v>
      </c>
      <c r="G1345" s="723" t="s">
        <v>1480</v>
      </c>
      <c r="H1345" s="714" t="s">
        <v>1546</v>
      </c>
      <c r="I1345" s="714" t="s">
        <v>402</v>
      </c>
      <c r="J1345" s="724">
        <v>20</v>
      </c>
      <c r="K1345" s="741">
        <v>41.835845287815502</v>
      </c>
      <c r="L1345" s="741">
        <v>1</v>
      </c>
      <c r="M1345" s="736">
        <v>100</v>
      </c>
      <c r="N1345" s="719">
        <f t="shared" si="60"/>
        <v>41.835845287815502</v>
      </c>
      <c r="O1345" s="737">
        <f t="shared" si="61"/>
        <v>2.0917922643907749</v>
      </c>
      <c r="P1345" s="738">
        <v>0</v>
      </c>
      <c r="Q1345" s="737">
        <f t="shared" si="62"/>
        <v>2.0917922643907749</v>
      </c>
      <c r="R1345" s="714" t="s">
        <v>498</v>
      </c>
      <c r="S1345" s="721" t="s">
        <v>1615</v>
      </c>
      <c r="U1345" s="714">
        <v>48.9</v>
      </c>
      <c r="V1345" s="714">
        <v>10374</v>
      </c>
    </row>
    <row r="1346" spans="1:22">
      <c r="A1346" s="721" t="s">
        <v>680</v>
      </c>
      <c r="B1346" s="714">
        <v>2008</v>
      </c>
      <c r="D1346" s="722" t="s">
        <v>680</v>
      </c>
      <c r="E1346" s="722" t="s">
        <v>1486</v>
      </c>
      <c r="F1346" s="714" t="s">
        <v>705</v>
      </c>
      <c r="G1346" s="723" t="s">
        <v>1480</v>
      </c>
      <c r="H1346" s="714" t="s">
        <v>1546</v>
      </c>
      <c r="I1346" s="714" t="s">
        <v>1484</v>
      </c>
      <c r="J1346" s="724">
        <v>30</v>
      </c>
      <c r="K1346" s="741">
        <v>18.25676411839477</v>
      </c>
      <c r="L1346" s="741">
        <v>1</v>
      </c>
      <c r="M1346" s="736">
        <v>100</v>
      </c>
      <c r="N1346" s="719">
        <f t="shared" si="60"/>
        <v>18.25676411839477</v>
      </c>
      <c r="O1346" s="737">
        <f t="shared" si="61"/>
        <v>0.60855880394649231</v>
      </c>
      <c r="P1346" s="738">
        <v>0</v>
      </c>
      <c r="Q1346" s="737">
        <f t="shared" si="62"/>
        <v>0.60855880394649231</v>
      </c>
      <c r="R1346" s="714" t="s">
        <v>498</v>
      </c>
      <c r="S1346" s="721" t="s">
        <v>1615</v>
      </c>
      <c r="U1346" s="714">
        <v>48.9</v>
      </c>
      <c r="V1346" s="714">
        <v>10374</v>
      </c>
    </row>
    <row r="1347" spans="1:22">
      <c r="A1347" s="714" t="s">
        <v>680</v>
      </c>
      <c r="B1347" s="714">
        <v>2008</v>
      </c>
      <c r="C1347" s="714" t="s">
        <v>1743</v>
      </c>
      <c r="D1347" s="715" t="s">
        <v>679</v>
      </c>
      <c r="E1347" s="715" t="s">
        <v>682</v>
      </c>
      <c r="F1347" s="714" t="s">
        <v>705</v>
      </c>
      <c r="G1347" s="716" t="s">
        <v>1672</v>
      </c>
      <c r="H1347" s="714" t="s">
        <v>1546</v>
      </c>
      <c r="I1347" s="716" t="s">
        <v>402</v>
      </c>
      <c r="J1347" s="717">
        <v>1</v>
      </c>
      <c r="K1347" s="736">
        <v>2.02</v>
      </c>
      <c r="L1347" s="736">
        <v>1</v>
      </c>
      <c r="M1347" s="736">
        <v>100</v>
      </c>
      <c r="N1347" s="719">
        <f t="shared" ref="N1347:N1410" si="63">+K1347/L1347</f>
        <v>2.02</v>
      </c>
      <c r="O1347" s="737">
        <f t="shared" ref="O1347:O1410" si="64">+N1347/J1347/M1347*100</f>
        <v>2.02</v>
      </c>
      <c r="P1347" s="738">
        <v>0</v>
      </c>
      <c r="Q1347" s="737">
        <f t="shared" si="62"/>
        <v>2.02</v>
      </c>
      <c r="R1347" s="714" t="s">
        <v>498</v>
      </c>
      <c r="U1347" s="714">
        <v>48.9</v>
      </c>
      <c r="V1347" s="714">
        <v>10374</v>
      </c>
    </row>
    <row r="1348" spans="1:22">
      <c r="A1348" s="714" t="s">
        <v>680</v>
      </c>
      <c r="B1348" s="714">
        <v>2008</v>
      </c>
      <c r="C1348" s="714" t="s">
        <v>1743</v>
      </c>
      <c r="E1348" s="715" t="s">
        <v>682</v>
      </c>
      <c r="F1348" s="714" t="s">
        <v>705</v>
      </c>
      <c r="G1348" s="716" t="s">
        <v>1672</v>
      </c>
      <c r="H1348" s="714" t="s">
        <v>1546</v>
      </c>
      <c r="I1348" s="716" t="s">
        <v>1484</v>
      </c>
      <c r="J1348" s="717">
        <v>1</v>
      </c>
      <c r="K1348" s="736">
        <v>0.71</v>
      </c>
      <c r="L1348" s="736">
        <v>1</v>
      </c>
      <c r="M1348" s="736">
        <v>100</v>
      </c>
      <c r="N1348" s="719">
        <f t="shared" si="63"/>
        <v>0.71</v>
      </c>
      <c r="O1348" s="737">
        <f t="shared" si="64"/>
        <v>0.71</v>
      </c>
      <c r="P1348" s="738">
        <v>0</v>
      </c>
      <c r="Q1348" s="737">
        <f t="shared" ref="Q1348:Q1411" si="65">+O1348/(1+P1348)</f>
        <v>0.71</v>
      </c>
      <c r="R1348" s="714" t="s">
        <v>498</v>
      </c>
      <c r="U1348" s="714">
        <v>48.9</v>
      </c>
      <c r="V1348" s="714">
        <v>10374</v>
      </c>
    </row>
    <row r="1349" spans="1:22">
      <c r="A1349" s="721" t="s">
        <v>586</v>
      </c>
      <c r="B1349" s="714">
        <v>2008</v>
      </c>
      <c r="D1349" s="722" t="s">
        <v>585</v>
      </c>
      <c r="E1349" s="722" t="s">
        <v>1236</v>
      </c>
      <c r="F1349" s="714" t="s">
        <v>705</v>
      </c>
      <c r="G1349" s="723" t="s">
        <v>1480</v>
      </c>
      <c r="H1349" s="714" t="s">
        <v>1513</v>
      </c>
      <c r="I1349" s="714" t="s">
        <v>1484</v>
      </c>
      <c r="J1349" s="724">
        <v>14</v>
      </c>
      <c r="K1349" s="741">
        <v>24.005810786272015</v>
      </c>
      <c r="L1349" s="741">
        <v>1</v>
      </c>
      <c r="M1349" s="736">
        <v>100</v>
      </c>
      <c r="N1349" s="719">
        <f t="shared" si="63"/>
        <v>24.005810786272015</v>
      </c>
      <c r="O1349" s="737">
        <f t="shared" si="64"/>
        <v>1.7147007704480011</v>
      </c>
      <c r="P1349" s="738">
        <v>0</v>
      </c>
      <c r="Q1349" s="737">
        <f t="shared" si="65"/>
        <v>1.7147007704480011</v>
      </c>
      <c r="R1349" s="714" t="s">
        <v>498</v>
      </c>
      <c r="S1349" s="721" t="s">
        <v>1622</v>
      </c>
      <c r="U1349" s="714">
        <v>48.9</v>
      </c>
      <c r="V1349" s="714">
        <v>10374</v>
      </c>
    </row>
    <row r="1350" spans="1:22">
      <c r="A1350" s="721" t="s">
        <v>586</v>
      </c>
      <c r="B1350" s="714">
        <v>2008</v>
      </c>
      <c r="D1350" s="722" t="s">
        <v>1623</v>
      </c>
      <c r="E1350" s="722" t="s">
        <v>1515</v>
      </c>
      <c r="F1350" s="714" t="s">
        <v>705</v>
      </c>
      <c r="G1350" s="723" t="s">
        <v>1480</v>
      </c>
      <c r="H1350" s="714" t="s">
        <v>1513</v>
      </c>
      <c r="I1350" s="714" t="s">
        <v>1484</v>
      </c>
      <c r="J1350" s="724">
        <v>30</v>
      </c>
      <c r="K1350" s="741">
        <v>9.0793535500272373</v>
      </c>
      <c r="L1350" s="741">
        <v>1</v>
      </c>
      <c r="M1350" s="736">
        <v>100</v>
      </c>
      <c r="N1350" s="719">
        <f t="shared" si="63"/>
        <v>9.0793535500272373</v>
      </c>
      <c r="O1350" s="737">
        <f t="shared" si="64"/>
        <v>0.30264511833424124</v>
      </c>
      <c r="P1350" s="738">
        <v>0</v>
      </c>
      <c r="Q1350" s="737">
        <f t="shared" si="65"/>
        <v>0.30264511833424124</v>
      </c>
      <c r="R1350" s="714" t="s">
        <v>498</v>
      </c>
      <c r="S1350" s="721" t="s">
        <v>1622</v>
      </c>
      <c r="U1350" s="714">
        <v>48.9</v>
      </c>
      <c r="V1350" s="714">
        <v>10374</v>
      </c>
    </row>
    <row r="1351" spans="1:22">
      <c r="A1351" s="721" t="s">
        <v>586</v>
      </c>
      <c r="B1351" s="714">
        <v>2008</v>
      </c>
      <c r="D1351" s="722" t="s">
        <v>585</v>
      </c>
      <c r="E1351" s="722" t="s">
        <v>1236</v>
      </c>
      <c r="F1351" s="714" t="s">
        <v>705</v>
      </c>
      <c r="G1351" s="723" t="s">
        <v>1480</v>
      </c>
      <c r="H1351" s="714" t="s">
        <v>1513</v>
      </c>
      <c r="I1351" s="714" t="s">
        <v>1484</v>
      </c>
      <c r="J1351" s="724">
        <v>14</v>
      </c>
      <c r="K1351" s="741">
        <v>22.616669693117849</v>
      </c>
      <c r="L1351" s="741">
        <v>1</v>
      </c>
      <c r="M1351" s="736">
        <v>100</v>
      </c>
      <c r="N1351" s="719">
        <f t="shared" si="63"/>
        <v>22.616669693117849</v>
      </c>
      <c r="O1351" s="737">
        <f t="shared" si="64"/>
        <v>1.6154764066512748</v>
      </c>
      <c r="P1351" s="738">
        <v>0</v>
      </c>
      <c r="Q1351" s="737">
        <f t="shared" si="65"/>
        <v>1.6154764066512748</v>
      </c>
      <c r="R1351" s="714" t="s">
        <v>498</v>
      </c>
      <c r="S1351" s="721" t="s">
        <v>1622</v>
      </c>
      <c r="U1351" s="714">
        <v>48.9</v>
      </c>
      <c r="V1351" s="714">
        <v>10374</v>
      </c>
    </row>
    <row r="1352" spans="1:22">
      <c r="A1352" s="721" t="s">
        <v>586</v>
      </c>
      <c r="B1352" s="714">
        <v>2008</v>
      </c>
      <c r="D1352" s="722" t="s">
        <v>585</v>
      </c>
      <c r="E1352" s="722" t="s">
        <v>1236</v>
      </c>
      <c r="F1352" s="714" t="s">
        <v>705</v>
      </c>
      <c r="G1352" s="723" t="s">
        <v>1480</v>
      </c>
      <c r="H1352" s="714" t="s">
        <v>1513</v>
      </c>
      <c r="I1352" s="714" t="s">
        <v>1484</v>
      </c>
      <c r="J1352" s="724">
        <v>14</v>
      </c>
      <c r="K1352" s="741">
        <v>21.817686580715453</v>
      </c>
      <c r="L1352" s="741">
        <v>1</v>
      </c>
      <c r="M1352" s="736">
        <v>100</v>
      </c>
      <c r="N1352" s="719">
        <f t="shared" si="63"/>
        <v>21.817686580715453</v>
      </c>
      <c r="O1352" s="737">
        <f t="shared" si="64"/>
        <v>1.558406184336818</v>
      </c>
      <c r="P1352" s="738">
        <v>0</v>
      </c>
      <c r="Q1352" s="737">
        <f t="shared" si="65"/>
        <v>1.558406184336818</v>
      </c>
      <c r="R1352" s="714" t="s">
        <v>498</v>
      </c>
      <c r="S1352" s="721" t="s">
        <v>1622</v>
      </c>
      <c r="U1352" s="714">
        <v>48.9</v>
      </c>
      <c r="V1352" s="714">
        <v>10374</v>
      </c>
    </row>
    <row r="1353" spans="1:22">
      <c r="A1353" s="721" t="s">
        <v>586</v>
      </c>
      <c r="B1353" s="714">
        <v>2008</v>
      </c>
      <c r="D1353" s="722" t="s">
        <v>1623</v>
      </c>
      <c r="E1353" s="722" t="s">
        <v>1515</v>
      </c>
      <c r="F1353" s="714" t="s">
        <v>705</v>
      </c>
      <c r="G1353" s="723" t="s">
        <v>1480</v>
      </c>
      <c r="H1353" s="714" t="s">
        <v>1513</v>
      </c>
      <c r="I1353" s="714" t="s">
        <v>1484</v>
      </c>
      <c r="J1353" s="724">
        <v>30</v>
      </c>
      <c r="K1353" s="741">
        <v>9.4970038133284902</v>
      </c>
      <c r="L1353" s="741">
        <v>1</v>
      </c>
      <c r="M1353" s="736">
        <v>100</v>
      </c>
      <c r="N1353" s="719">
        <f t="shared" si="63"/>
        <v>9.4970038133284902</v>
      </c>
      <c r="O1353" s="737">
        <f t="shared" si="64"/>
        <v>0.31656679377761632</v>
      </c>
      <c r="P1353" s="738">
        <v>0</v>
      </c>
      <c r="Q1353" s="737">
        <f t="shared" si="65"/>
        <v>0.31656679377761632</v>
      </c>
      <c r="R1353" s="714" t="s">
        <v>498</v>
      </c>
      <c r="S1353" s="721" t="s">
        <v>1622</v>
      </c>
      <c r="U1353" s="714">
        <v>48.9</v>
      </c>
      <c r="V1353" s="714">
        <v>10374</v>
      </c>
    </row>
    <row r="1354" spans="1:22">
      <c r="A1354" s="721" t="s">
        <v>586</v>
      </c>
      <c r="B1354" s="714">
        <v>2008</v>
      </c>
      <c r="D1354" s="722" t="s">
        <v>585</v>
      </c>
      <c r="E1354" s="722" t="s">
        <v>1236</v>
      </c>
      <c r="F1354" s="714" t="s">
        <v>705</v>
      </c>
      <c r="G1354" s="723" t="s">
        <v>1480</v>
      </c>
      <c r="H1354" s="714" t="s">
        <v>1513</v>
      </c>
      <c r="I1354" s="714" t="s">
        <v>1484</v>
      </c>
      <c r="J1354" s="724">
        <v>14</v>
      </c>
      <c r="K1354" s="741">
        <v>19.758489195569275</v>
      </c>
      <c r="L1354" s="741">
        <v>1</v>
      </c>
      <c r="M1354" s="736">
        <v>100</v>
      </c>
      <c r="N1354" s="719">
        <f t="shared" si="63"/>
        <v>19.758489195569275</v>
      </c>
      <c r="O1354" s="737">
        <f t="shared" si="64"/>
        <v>1.4113206568263768</v>
      </c>
      <c r="P1354" s="738">
        <v>0</v>
      </c>
      <c r="Q1354" s="737">
        <f t="shared" si="65"/>
        <v>1.4113206568263768</v>
      </c>
      <c r="R1354" s="714" t="s">
        <v>498</v>
      </c>
      <c r="S1354" s="721" t="s">
        <v>1622</v>
      </c>
      <c r="U1354" s="714">
        <v>48.9</v>
      </c>
      <c r="V1354" s="714">
        <v>10374</v>
      </c>
    </row>
    <row r="1355" spans="1:22">
      <c r="A1355" s="721" t="s">
        <v>586</v>
      </c>
      <c r="B1355" s="714">
        <v>2008</v>
      </c>
      <c r="D1355" s="722" t="s">
        <v>1623</v>
      </c>
      <c r="E1355" s="722" t="s">
        <v>1515</v>
      </c>
      <c r="F1355" s="714" t="s">
        <v>705</v>
      </c>
      <c r="G1355" s="723" t="s">
        <v>1480</v>
      </c>
      <c r="H1355" s="714" t="s">
        <v>1513</v>
      </c>
      <c r="I1355" s="714" t="s">
        <v>1484</v>
      </c>
      <c r="J1355" s="724">
        <v>30</v>
      </c>
      <c r="K1355" s="741">
        <v>7.6593426548029777</v>
      </c>
      <c r="L1355" s="741">
        <v>1</v>
      </c>
      <c r="M1355" s="736">
        <v>100</v>
      </c>
      <c r="N1355" s="719">
        <f t="shared" si="63"/>
        <v>7.6593426548029777</v>
      </c>
      <c r="O1355" s="737">
        <f t="shared" si="64"/>
        <v>0.25531142182676592</v>
      </c>
      <c r="P1355" s="738">
        <v>0</v>
      </c>
      <c r="Q1355" s="737">
        <f t="shared" si="65"/>
        <v>0.25531142182676592</v>
      </c>
      <c r="R1355" s="714" t="s">
        <v>498</v>
      </c>
      <c r="S1355" s="721" t="s">
        <v>1622</v>
      </c>
      <c r="U1355" s="714">
        <v>48.9</v>
      </c>
      <c r="V1355" s="714">
        <v>10374</v>
      </c>
    </row>
    <row r="1356" spans="1:22">
      <c r="A1356" s="721" t="s">
        <v>586</v>
      </c>
      <c r="B1356" s="714">
        <v>2008</v>
      </c>
      <c r="D1356" s="722" t="s">
        <v>585</v>
      </c>
      <c r="E1356" s="722" t="s">
        <v>1236</v>
      </c>
      <c r="F1356" s="714" t="s">
        <v>705</v>
      </c>
      <c r="G1356" s="723" t="s">
        <v>1480</v>
      </c>
      <c r="H1356" s="714" t="s">
        <v>1513</v>
      </c>
      <c r="I1356" s="714" t="s">
        <v>1484</v>
      </c>
      <c r="J1356" s="724">
        <v>14</v>
      </c>
      <c r="K1356" s="741">
        <v>21.093154167423279</v>
      </c>
      <c r="L1356" s="741">
        <v>1</v>
      </c>
      <c r="M1356" s="736">
        <v>100</v>
      </c>
      <c r="N1356" s="719">
        <f t="shared" si="63"/>
        <v>21.093154167423279</v>
      </c>
      <c r="O1356" s="737">
        <f t="shared" si="64"/>
        <v>1.5066538691016629</v>
      </c>
      <c r="P1356" s="738">
        <v>0</v>
      </c>
      <c r="Q1356" s="737">
        <f t="shared" si="65"/>
        <v>1.5066538691016629</v>
      </c>
      <c r="R1356" s="714" t="s">
        <v>498</v>
      </c>
      <c r="S1356" s="721" t="s">
        <v>1622</v>
      </c>
      <c r="U1356" s="714">
        <v>48.9</v>
      </c>
      <c r="V1356" s="714">
        <v>10374</v>
      </c>
    </row>
    <row r="1357" spans="1:22">
      <c r="A1357" s="721" t="s">
        <v>586</v>
      </c>
      <c r="B1357" s="714">
        <v>2008</v>
      </c>
      <c r="D1357" s="722" t="s">
        <v>585</v>
      </c>
      <c r="E1357" s="722" t="s">
        <v>1236</v>
      </c>
      <c r="F1357" s="714" t="s">
        <v>705</v>
      </c>
      <c r="G1357" s="723" t="s">
        <v>1480</v>
      </c>
      <c r="H1357" s="714" t="s">
        <v>1513</v>
      </c>
      <c r="I1357" s="714" t="s">
        <v>1484</v>
      </c>
      <c r="J1357" s="724">
        <v>14</v>
      </c>
      <c r="K1357" s="741">
        <v>22.607590339567821</v>
      </c>
      <c r="L1357" s="741">
        <v>1</v>
      </c>
      <c r="M1357" s="736">
        <v>100</v>
      </c>
      <c r="N1357" s="719">
        <f t="shared" si="63"/>
        <v>22.607590339567821</v>
      </c>
      <c r="O1357" s="737">
        <f t="shared" si="64"/>
        <v>1.6148278813977017</v>
      </c>
      <c r="P1357" s="738">
        <v>0</v>
      </c>
      <c r="Q1357" s="737">
        <f t="shared" si="65"/>
        <v>1.6148278813977017</v>
      </c>
      <c r="R1357" s="714" t="s">
        <v>498</v>
      </c>
      <c r="S1357" s="721" t="s">
        <v>1622</v>
      </c>
      <c r="U1357" s="714">
        <v>48.9</v>
      </c>
      <c r="V1357" s="714">
        <v>10374</v>
      </c>
    </row>
    <row r="1358" spans="1:22">
      <c r="A1358" s="721" t="s">
        <v>586</v>
      </c>
      <c r="B1358" s="714">
        <v>2008</v>
      </c>
      <c r="D1358" s="722" t="s">
        <v>586</v>
      </c>
      <c r="E1358" s="722" t="s">
        <v>1515</v>
      </c>
      <c r="F1358" s="714" t="s">
        <v>705</v>
      </c>
      <c r="G1358" s="723" t="s">
        <v>1480</v>
      </c>
      <c r="H1358" s="714" t="s">
        <v>1513</v>
      </c>
      <c r="I1358" s="714" t="s">
        <v>1484</v>
      </c>
      <c r="J1358" s="724">
        <v>30</v>
      </c>
      <c r="K1358" s="741">
        <v>7.7900853459233694</v>
      </c>
      <c r="L1358" s="741">
        <v>1</v>
      </c>
      <c r="M1358" s="736">
        <v>100</v>
      </c>
      <c r="N1358" s="719">
        <f t="shared" si="63"/>
        <v>7.7900853459233694</v>
      </c>
      <c r="O1358" s="737">
        <f t="shared" si="64"/>
        <v>0.259669511530779</v>
      </c>
      <c r="P1358" s="738">
        <v>0</v>
      </c>
      <c r="Q1358" s="737">
        <f t="shared" si="65"/>
        <v>0.259669511530779</v>
      </c>
      <c r="R1358" s="714" t="s">
        <v>498</v>
      </c>
      <c r="S1358" s="721" t="s">
        <v>1622</v>
      </c>
      <c r="U1358" s="714">
        <v>48.9</v>
      </c>
      <c r="V1358" s="714">
        <v>10374</v>
      </c>
    </row>
    <row r="1359" spans="1:22">
      <c r="A1359" s="721" t="s">
        <v>586</v>
      </c>
      <c r="B1359" s="714">
        <v>2008</v>
      </c>
      <c r="D1359" s="722" t="s">
        <v>585</v>
      </c>
      <c r="E1359" s="722" t="s">
        <v>1236</v>
      </c>
      <c r="F1359" s="714" t="s">
        <v>705</v>
      </c>
      <c r="G1359" s="723" t="s">
        <v>1480</v>
      </c>
      <c r="H1359" s="714" t="s">
        <v>1513</v>
      </c>
      <c r="I1359" s="714" t="s">
        <v>1484</v>
      </c>
      <c r="J1359" s="724">
        <v>14</v>
      </c>
      <c r="K1359" s="741">
        <v>22.607590339567821</v>
      </c>
      <c r="L1359" s="741">
        <v>1</v>
      </c>
      <c r="M1359" s="736">
        <v>100</v>
      </c>
      <c r="N1359" s="719">
        <f t="shared" si="63"/>
        <v>22.607590339567821</v>
      </c>
      <c r="O1359" s="737">
        <f t="shared" si="64"/>
        <v>1.6148278813977017</v>
      </c>
      <c r="P1359" s="738">
        <v>0</v>
      </c>
      <c r="Q1359" s="737">
        <f t="shared" si="65"/>
        <v>1.6148278813977017</v>
      </c>
      <c r="R1359" s="714" t="s">
        <v>498</v>
      </c>
      <c r="S1359" s="721" t="s">
        <v>1622</v>
      </c>
      <c r="U1359" s="714">
        <v>48.9</v>
      </c>
      <c r="V1359" s="714">
        <v>10374</v>
      </c>
    </row>
    <row r="1360" spans="1:22">
      <c r="A1360" s="721" t="s">
        <v>586</v>
      </c>
      <c r="B1360" s="714">
        <v>2008</v>
      </c>
      <c r="D1360" s="722" t="s">
        <v>1623</v>
      </c>
      <c r="E1360" s="722" t="s">
        <v>1515</v>
      </c>
      <c r="F1360" s="714" t="s">
        <v>705</v>
      </c>
      <c r="G1360" s="723" t="s">
        <v>1480</v>
      </c>
      <c r="H1360" s="714" t="s">
        <v>1513</v>
      </c>
      <c r="I1360" s="714" t="s">
        <v>1484</v>
      </c>
      <c r="J1360" s="724">
        <v>30</v>
      </c>
      <c r="K1360" s="741">
        <v>9.0793535500272373</v>
      </c>
      <c r="L1360" s="741">
        <v>1</v>
      </c>
      <c r="M1360" s="736">
        <v>100</v>
      </c>
      <c r="N1360" s="719">
        <f t="shared" si="63"/>
        <v>9.0793535500272373</v>
      </c>
      <c r="O1360" s="737">
        <f t="shared" si="64"/>
        <v>0.30264511833424124</v>
      </c>
      <c r="P1360" s="738">
        <v>0</v>
      </c>
      <c r="Q1360" s="737">
        <f t="shared" si="65"/>
        <v>0.30264511833424124</v>
      </c>
      <c r="R1360" s="714" t="s">
        <v>498</v>
      </c>
      <c r="S1360" s="721" t="s">
        <v>1622</v>
      </c>
      <c r="U1360" s="714">
        <v>48.9</v>
      </c>
      <c r="V1360" s="714">
        <v>10374</v>
      </c>
    </row>
    <row r="1361" spans="1:22">
      <c r="A1361" s="721" t="s">
        <v>586</v>
      </c>
      <c r="B1361" s="714">
        <v>2008</v>
      </c>
      <c r="D1361" s="722" t="s">
        <v>585</v>
      </c>
      <c r="E1361" s="722" t="s">
        <v>1236</v>
      </c>
      <c r="F1361" s="714" t="s">
        <v>705</v>
      </c>
      <c r="G1361" s="723" t="s">
        <v>1480</v>
      </c>
      <c r="H1361" s="714" t="s">
        <v>1513</v>
      </c>
      <c r="I1361" s="714" t="s">
        <v>1484</v>
      </c>
      <c r="J1361" s="724">
        <v>14</v>
      </c>
      <c r="K1361" s="741">
        <v>26.965680043580896</v>
      </c>
      <c r="L1361" s="741">
        <v>1</v>
      </c>
      <c r="M1361" s="736">
        <v>100</v>
      </c>
      <c r="N1361" s="719">
        <f t="shared" si="63"/>
        <v>26.965680043580896</v>
      </c>
      <c r="O1361" s="737">
        <f t="shared" si="64"/>
        <v>1.9261200031129209</v>
      </c>
      <c r="P1361" s="738">
        <v>0</v>
      </c>
      <c r="Q1361" s="737">
        <f t="shared" si="65"/>
        <v>1.9261200031129209</v>
      </c>
      <c r="R1361" s="714" t="s">
        <v>498</v>
      </c>
      <c r="S1361" s="721" t="s">
        <v>1622</v>
      </c>
      <c r="U1361" s="714">
        <v>48.9</v>
      </c>
      <c r="V1361" s="714">
        <v>10374</v>
      </c>
    </row>
    <row r="1362" spans="1:22">
      <c r="A1362" s="721" t="s">
        <v>586</v>
      </c>
      <c r="B1362" s="714">
        <v>2008</v>
      </c>
      <c r="D1362" s="722" t="s">
        <v>586</v>
      </c>
      <c r="E1362" s="722" t="s">
        <v>1487</v>
      </c>
      <c r="F1362" s="714" t="s">
        <v>705</v>
      </c>
      <c r="G1362" s="723" t="s">
        <v>1480</v>
      </c>
      <c r="H1362" s="714" t="s">
        <v>1513</v>
      </c>
      <c r="I1362" s="714" t="s">
        <v>1484</v>
      </c>
      <c r="J1362" s="724">
        <v>30</v>
      </c>
      <c r="K1362" s="741">
        <v>19.206464499727616</v>
      </c>
      <c r="L1362" s="741">
        <v>1</v>
      </c>
      <c r="M1362" s="736">
        <v>100</v>
      </c>
      <c r="N1362" s="719">
        <f t="shared" si="63"/>
        <v>19.206464499727616</v>
      </c>
      <c r="O1362" s="737">
        <f t="shared" si="64"/>
        <v>0.64021548332425382</v>
      </c>
      <c r="P1362" s="738">
        <v>0</v>
      </c>
      <c r="Q1362" s="737">
        <f t="shared" si="65"/>
        <v>0.64021548332425382</v>
      </c>
      <c r="R1362" s="714" t="s">
        <v>498</v>
      </c>
      <c r="S1362" s="721" t="s">
        <v>1622</v>
      </c>
      <c r="U1362" s="714">
        <v>48.9</v>
      </c>
      <c r="V1362" s="714">
        <v>10374</v>
      </c>
    </row>
    <row r="1363" spans="1:22">
      <c r="A1363" s="721" t="s">
        <v>586</v>
      </c>
      <c r="B1363" s="714">
        <v>2008</v>
      </c>
      <c r="D1363" s="722" t="s">
        <v>585</v>
      </c>
      <c r="E1363" s="722" t="s">
        <v>1236</v>
      </c>
      <c r="F1363" s="714" t="s">
        <v>705</v>
      </c>
      <c r="G1363" s="723" t="s">
        <v>1480</v>
      </c>
      <c r="H1363" s="714" t="s">
        <v>1513</v>
      </c>
      <c r="I1363" s="714" t="s">
        <v>1484</v>
      </c>
      <c r="J1363" s="724">
        <v>14</v>
      </c>
      <c r="K1363" s="741">
        <v>21.093154167423279</v>
      </c>
      <c r="L1363" s="741">
        <v>1</v>
      </c>
      <c r="M1363" s="736">
        <v>100</v>
      </c>
      <c r="N1363" s="719">
        <f t="shared" si="63"/>
        <v>21.093154167423279</v>
      </c>
      <c r="O1363" s="737">
        <f t="shared" si="64"/>
        <v>1.5066538691016629</v>
      </c>
      <c r="P1363" s="738">
        <v>0</v>
      </c>
      <c r="Q1363" s="737">
        <f t="shared" si="65"/>
        <v>1.5066538691016629</v>
      </c>
      <c r="R1363" s="714" t="s">
        <v>498</v>
      </c>
      <c r="S1363" s="721" t="s">
        <v>1622</v>
      </c>
      <c r="U1363" s="714">
        <v>48.9</v>
      </c>
      <c r="V1363" s="714">
        <v>10374</v>
      </c>
    </row>
    <row r="1364" spans="1:22">
      <c r="A1364" s="721" t="s">
        <v>586</v>
      </c>
      <c r="B1364" s="714">
        <v>2008</v>
      </c>
      <c r="D1364" s="722" t="s">
        <v>1624</v>
      </c>
      <c r="E1364" s="722" t="s">
        <v>1487</v>
      </c>
      <c r="F1364" s="714" t="s">
        <v>705</v>
      </c>
      <c r="G1364" s="723" t="s">
        <v>1480</v>
      </c>
      <c r="H1364" s="714" t="s">
        <v>1513</v>
      </c>
      <c r="I1364" s="714" t="s">
        <v>1484</v>
      </c>
      <c r="J1364" s="724">
        <v>30</v>
      </c>
      <c r="K1364" s="741">
        <v>22.041038678046121</v>
      </c>
      <c r="L1364" s="741">
        <v>1</v>
      </c>
      <c r="M1364" s="736">
        <v>100</v>
      </c>
      <c r="N1364" s="719">
        <f t="shared" si="63"/>
        <v>22.041038678046121</v>
      </c>
      <c r="O1364" s="737">
        <f t="shared" si="64"/>
        <v>0.73470128926820399</v>
      </c>
      <c r="P1364" s="738">
        <v>0</v>
      </c>
      <c r="Q1364" s="737">
        <f t="shared" si="65"/>
        <v>0.73470128926820399</v>
      </c>
      <c r="R1364" s="714" t="s">
        <v>498</v>
      </c>
      <c r="S1364" s="721" t="s">
        <v>1622</v>
      </c>
      <c r="U1364" s="714">
        <v>48.9</v>
      </c>
      <c r="V1364" s="714">
        <v>10374</v>
      </c>
    </row>
    <row r="1365" spans="1:22">
      <c r="A1365" s="721" t="s">
        <v>586</v>
      </c>
      <c r="B1365" s="714">
        <v>2008</v>
      </c>
      <c r="D1365" s="722" t="s">
        <v>585</v>
      </c>
      <c r="E1365" s="722" t="s">
        <v>1236</v>
      </c>
      <c r="F1365" s="714" t="s">
        <v>705</v>
      </c>
      <c r="G1365" s="723" t="s">
        <v>1480</v>
      </c>
      <c r="H1365" s="714" t="s">
        <v>1513</v>
      </c>
      <c r="I1365" s="714" t="s">
        <v>1484</v>
      </c>
      <c r="J1365" s="724">
        <v>14</v>
      </c>
      <c r="K1365" s="741">
        <v>27.17450517523152</v>
      </c>
      <c r="L1365" s="741">
        <v>1</v>
      </c>
      <c r="M1365" s="736">
        <v>100</v>
      </c>
      <c r="N1365" s="719">
        <f t="shared" si="63"/>
        <v>27.17450517523152</v>
      </c>
      <c r="O1365" s="737">
        <f t="shared" si="64"/>
        <v>1.9410360839451086</v>
      </c>
      <c r="P1365" s="738">
        <v>0</v>
      </c>
      <c r="Q1365" s="737">
        <f t="shared" si="65"/>
        <v>1.9410360839451086</v>
      </c>
      <c r="R1365" s="714" t="s">
        <v>498</v>
      </c>
      <c r="S1365" s="721" t="s">
        <v>1622</v>
      </c>
      <c r="U1365" s="714">
        <v>48.9</v>
      </c>
      <c r="V1365" s="714">
        <v>10374</v>
      </c>
    </row>
    <row r="1366" spans="1:22">
      <c r="A1366" s="721" t="s">
        <v>586</v>
      </c>
      <c r="B1366" s="714">
        <v>2008</v>
      </c>
      <c r="D1366" s="722" t="s">
        <v>1625</v>
      </c>
      <c r="E1366" s="722" t="s">
        <v>1515</v>
      </c>
      <c r="F1366" s="714" t="s">
        <v>705</v>
      </c>
      <c r="G1366" s="723" t="s">
        <v>1480</v>
      </c>
      <c r="H1366" s="714" t="s">
        <v>1513</v>
      </c>
      <c r="I1366" s="714" t="s">
        <v>1484</v>
      </c>
      <c r="J1366" s="724">
        <v>30</v>
      </c>
      <c r="K1366" s="741">
        <v>9.0793535500272373</v>
      </c>
      <c r="L1366" s="741">
        <v>1</v>
      </c>
      <c r="M1366" s="736">
        <v>100</v>
      </c>
      <c r="N1366" s="719">
        <f t="shared" si="63"/>
        <v>9.0793535500272373</v>
      </c>
      <c r="O1366" s="737">
        <f t="shared" si="64"/>
        <v>0.30264511833424124</v>
      </c>
      <c r="P1366" s="738">
        <v>0</v>
      </c>
      <c r="Q1366" s="737">
        <f t="shared" si="65"/>
        <v>0.30264511833424124</v>
      </c>
      <c r="R1366" s="714" t="s">
        <v>498</v>
      </c>
      <c r="S1366" s="721" t="s">
        <v>1622</v>
      </c>
      <c r="U1366" s="714">
        <v>48.9</v>
      </c>
      <c r="V1366" s="714">
        <v>10374</v>
      </c>
    </row>
    <row r="1367" spans="1:22">
      <c r="A1367" s="721" t="s">
        <v>586</v>
      </c>
      <c r="B1367" s="714">
        <v>2008</v>
      </c>
      <c r="D1367" s="722" t="s">
        <v>585</v>
      </c>
      <c r="E1367" s="722" t="s">
        <v>1236</v>
      </c>
      <c r="F1367" s="714" t="s">
        <v>705</v>
      </c>
      <c r="G1367" s="723" t="s">
        <v>1480</v>
      </c>
      <c r="H1367" s="714" t="s">
        <v>1513</v>
      </c>
      <c r="I1367" s="714" t="s">
        <v>1484</v>
      </c>
      <c r="J1367" s="724">
        <v>14</v>
      </c>
      <c r="K1367" s="741">
        <v>24.350826221173051</v>
      </c>
      <c r="L1367" s="741">
        <v>1</v>
      </c>
      <c r="M1367" s="736">
        <v>100</v>
      </c>
      <c r="N1367" s="719">
        <f t="shared" si="63"/>
        <v>24.350826221173051</v>
      </c>
      <c r="O1367" s="737">
        <f t="shared" si="64"/>
        <v>1.7393447300837896</v>
      </c>
      <c r="P1367" s="738">
        <v>0</v>
      </c>
      <c r="Q1367" s="737">
        <f t="shared" si="65"/>
        <v>1.7393447300837896</v>
      </c>
      <c r="R1367" s="714" t="s">
        <v>498</v>
      </c>
      <c r="S1367" s="721" t="s">
        <v>1622</v>
      </c>
      <c r="U1367" s="714">
        <v>48.9</v>
      </c>
      <c r="V1367" s="714">
        <v>10374</v>
      </c>
    </row>
    <row r="1368" spans="1:22">
      <c r="A1368" s="721" t="s">
        <v>586</v>
      </c>
      <c r="B1368" s="714">
        <v>2008</v>
      </c>
      <c r="D1368" s="722" t="s">
        <v>1625</v>
      </c>
      <c r="E1368" s="722" t="s">
        <v>1515</v>
      </c>
      <c r="F1368" s="714" t="s">
        <v>705</v>
      </c>
      <c r="G1368" s="723" t="s">
        <v>1480</v>
      </c>
      <c r="H1368" s="714" t="s">
        <v>1513</v>
      </c>
      <c r="I1368" s="714" t="s">
        <v>1484</v>
      </c>
      <c r="J1368" s="724">
        <v>30</v>
      </c>
      <c r="K1368" s="741">
        <v>9.0793535500272373</v>
      </c>
      <c r="L1368" s="741">
        <v>1</v>
      </c>
      <c r="M1368" s="736">
        <v>100</v>
      </c>
      <c r="N1368" s="719">
        <f t="shared" si="63"/>
        <v>9.0793535500272373</v>
      </c>
      <c r="O1368" s="737">
        <f t="shared" si="64"/>
        <v>0.30264511833424124</v>
      </c>
      <c r="P1368" s="738">
        <v>0</v>
      </c>
      <c r="Q1368" s="737">
        <f t="shared" si="65"/>
        <v>0.30264511833424124</v>
      </c>
      <c r="R1368" s="714" t="s">
        <v>498</v>
      </c>
      <c r="S1368" s="721" t="s">
        <v>1622</v>
      </c>
      <c r="U1368" s="714">
        <v>48.9</v>
      </c>
      <c r="V1368" s="714">
        <v>10374</v>
      </c>
    </row>
    <row r="1369" spans="1:22">
      <c r="A1369" s="721" t="s">
        <v>586</v>
      </c>
      <c r="B1369" s="714">
        <v>2008</v>
      </c>
      <c r="D1369" s="722" t="s">
        <v>585</v>
      </c>
      <c r="E1369" s="722" t="s">
        <v>1236</v>
      </c>
      <c r="F1369" s="714" t="s">
        <v>705</v>
      </c>
      <c r="G1369" s="723" t="s">
        <v>1480</v>
      </c>
      <c r="H1369" s="714" t="s">
        <v>1513</v>
      </c>
      <c r="I1369" s="714" t="s">
        <v>1484</v>
      </c>
      <c r="J1369" s="724">
        <v>14</v>
      </c>
      <c r="K1369" s="741">
        <v>21.091338296713271</v>
      </c>
      <c r="L1369" s="741">
        <v>1</v>
      </c>
      <c r="M1369" s="736">
        <v>100</v>
      </c>
      <c r="N1369" s="719">
        <f t="shared" si="63"/>
        <v>21.091338296713271</v>
      </c>
      <c r="O1369" s="737">
        <f t="shared" si="64"/>
        <v>1.5065241640509479</v>
      </c>
      <c r="P1369" s="738">
        <v>0</v>
      </c>
      <c r="Q1369" s="737">
        <f t="shared" si="65"/>
        <v>1.5065241640509479</v>
      </c>
      <c r="R1369" s="714" t="s">
        <v>498</v>
      </c>
      <c r="S1369" s="721" t="s">
        <v>1622</v>
      </c>
      <c r="U1369" s="714">
        <v>48.9</v>
      </c>
      <c r="V1369" s="714">
        <v>10374</v>
      </c>
    </row>
    <row r="1370" spans="1:22">
      <c r="A1370" s="721" t="s">
        <v>586</v>
      </c>
      <c r="B1370" s="714">
        <v>2008</v>
      </c>
      <c r="D1370" s="722" t="s">
        <v>585</v>
      </c>
      <c r="E1370" s="722" t="s">
        <v>1236</v>
      </c>
      <c r="F1370" s="714" t="s">
        <v>705</v>
      </c>
      <c r="G1370" s="723" t="s">
        <v>1480</v>
      </c>
      <c r="H1370" s="714" t="s">
        <v>1513</v>
      </c>
      <c r="I1370" s="714" t="s">
        <v>1484</v>
      </c>
      <c r="J1370" s="724">
        <v>14</v>
      </c>
      <c r="K1370" s="741">
        <v>26.84038496459052</v>
      </c>
      <c r="L1370" s="741">
        <v>1</v>
      </c>
      <c r="M1370" s="736">
        <v>100</v>
      </c>
      <c r="N1370" s="719">
        <f t="shared" si="63"/>
        <v>26.84038496459052</v>
      </c>
      <c r="O1370" s="737">
        <f t="shared" si="64"/>
        <v>1.9171703546136085</v>
      </c>
      <c r="P1370" s="738">
        <v>0</v>
      </c>
      <c r="Q1370" s="737">
        <f t="shared" si="65"/>
        <v>1.9171703546136085</v>
      </c>
      <c r="R1370" s="714" t="s">
        <v>498</v>
      </c>
      <c r="S1370" s="721" t="s">
        <v>1622</v>
      </c>
      <c r="U1370" s="714">
        <v>48.9</v>
      </c>
      <c r="V1370" s="714">
        <v>10374</v>
      </c>
    </row>
    <row r="1371" spans="1:22">
      <c r="A1371" s="721" t="s">
        <v>586</v>
      </c>
      <c r="B1371" s="714">
        <v>2008</v>
      </c>
      <c r="D1371" s="722" t="s">
        <v>585</v>
      </c>
      <c r="E1371" s="722" t="s">
        <v>1236</v>
      </c>
      <c r="F1371" s="714" t="s">
        <v>705</v>
      </c>
      <c r="G1371" s="723" t="s">
        <v>1480</v>
      </c>
      <c r="H1371" s="714" t="s">
        <v>1513</v>
      </c>
      <c r="I1371" s="714" t="s">
        <v>1484</v>
      </c>
      <c r="J1371" s="724">
        <v>14</v>
      </c>
      <c r="K1371" s="741">
        <v>27.17450517523152</v>
      </c>
      <c r="L1371" s="741">
        <v>1</v>
      </c>
      <c r="M1371" s="736">
        <v>100</v>
      </c>
      <c r="N1371" s="719">
        <f t="shared" si="63"/>
        <v>27.17450517523152</v>
      </c>
      <c r="O1371" s="737">
        <f t="shared" si="64"/>
        <v>1.9410360839451086</v>
      </c>
      <c r="P1371" s="738">
        <v>0</v>
      </c>
      <c r="Q1371" s="737">
        <f t="shared" si="65"/>
        <v>1.9410360839451086</v>
      </c>
      <c r="R1371" s="714" t="s">
        <v>498</v>
      </c>
      <c r="S1371" s="721" t="s">
        <v>1622</v>
      </c>
      <c r="U1371" s="714">
        <v>48.9</v>
      </c>
      <c r="V1371" s="714">
        <v>10374</v>
      </c>
    </row>
    <row r="1372" spans="1:22">
      <c r="A1372" s="721" t="s">
        <v>586</v>
      </c>
      <c r="B1372" s="714">
        <v>2008</v>
      </c>
      <c r="D1372" s="722" t="s">
        <v>1624</v>
      </c>
      <c r="E1372" s="722" t="s">
        <v>1515</v>
      </c>
      <c r="F1372" s="714" t="s">
        <v>705</v>
      </c>
      <c r="G1372" s="723" t="s">
        <v>1480</v>
      </c>
      <c r="H1372" s="714" t="s">
        <v>1513</v>
      </c>
      <c r="I1372" s="714" t="s">
        <v>1484</v>
      </c>
      <c r="J1372" s="724">
        <v>30</v>
      </c>
      <c r="K1372" s="741">
        <v>9.0793535500272373</v>
      </c>
      <c r="L1372" s="741">
        <v>1</v>
      </c>
      <c r="M1372" s="736">
        <v>100</v>
      </c>
      <c r="N1372" s="719">
        <f t="shared" si="63"/>
        <v>9.0793535500272373</v>
      </c>
      <c r="O1372" s="737">
        <f t="shared" si="64"/>
        <v>0.30264511833424124</v>
      </c>
      <c r="P1372" s="738">
        <v>0</v>
      </c>
      <c r="Q1372" s="737">
        <f t="shared" si="65"/>
        <v>0.30264511833424124</v>
      </c>
      <c r="R1372" s="714" t="s">
        <v>498</v>
      </c>
      <c r="S1372" s="721" t="s">
        <v>1622</v>
      </c>
      <c r="U1372" s="714">
        <v>48.9</v>
      </c>
      <c r="V1372" s="714">
        <v>10374</v>
      </c>
    </row>
    <row r="1373" spans="1:22">
      <c r="A1373" s="721" t="s">
        <v>586</v>
      </c>
      <c r="B1373" s="714">
        <v>2008</v>
      </c>
      <c r="D1373" s="722" t="s">
        <v>585</v>
      </c>
      <c r="E1373" s="722" t="s">
        <v>1236</v>
      </c>
      <c r="F1373" s="714" t="s">
        <v>705</v>
      </c>
      <c r="G1373" s="723" t="s">
        <v>1480</v>
      </c>
      <c r="H1373" s="714" t="s">
        <v>1513</v>
      </c>
      <c r="I1373" s="714" t="s">
        <v>1484</v>
      </c>
      <c r="J1373" s="724">
        <v>14</v>
      </c>
      <c r="K1373" s="741">
        <v>20.34683130561104</v>
      </c>
      <c r="L1373" s="741">
        <v>1</v>
      </c>
      <c r="M1373" s="736">
        <v>100</v>
      </c>
      <c r="N1373" s="719">
        <f t="shared" si="63"/>
        <v>20.34683130561104</v>
      </c>
      <c r="O1373" s="737">
        <f t="shared" si="64"/>
        <v>1.4533450932579315</v>
      </c>
      <c r="P1373" s="738">
        <v>0</v>
      </c>
      <c r="Q1373" s="737">
        <f t="shared" si="65"/>
        <v>1.4533450932579315</v>
      </c>
      <c r="R1373" s="714" t="s">
        <v>498</v>
      </c>
      <c r="S1373" s="721" t="s">
        <v>1622</v>
      </c>
      <c r="U1373" s="714">
        <v>48.9</v>
      </c>
      <c r="V1373" s="714">
        <v>10374</v>
      </c>
    </row>
    <row r="1374" spans="1:22">
      <c r="A1374" s="721" t="s">
        <v>586</v>
      </c>
      <c r="B1374" s="714">
        <v>2008</v>
      </c>
      <c r="D1374" s="722" t="s">
        <v>1623</v>
      </c>
      <c r="E1374" s="722" t="s">
        <v>1515</v>
      </c>
      <c r="F1374" s="714" t="s">
        <v>705</v>
      </c>
      <c r="G1374" s="723" t="s">
        <v>1480</v>
      </c>
      <c r="H1374" s="714" t="s">
        <v>1513</v>
      </c>
      <c r="I1374" s="714" t="s">
        <v>1484</v>
      </c>
      <c r="J1374" s="724">
        <v>30</v>
      </c>
      <c r="K1374" s="741">
        <v>7.7174505175231518</v>
      </c>
      <c r="L1374" s="741">
        <v>1</v>
      </c>
      <c r="M1374" s="736">
        <v>100</v>
      </c>
      <c r="N1374" s="719">
        <f t="shared" si="63"/>
        <v>7.7174505175231518</v>
      </c>
      <c r="O1374" s="737">
        <f t="shared" si="64"/>
        <v>0.25724835058410506</v>
      </c>
      <c r="P1374" s="738">
        <v>0</v>
      </c>
      <c r="Q1374" s="737">
        <f t="shared" si="65"/>
        <v>0.25724835058410506</v>
      </c>
      <c r="R1374" s="714" t="s">
        <v>498</v>
      </c>
      <c r="S1374" s="721" t="s">
        <v>1622</v>
      </c>
      <c r="U1374" s="714">
        <v>48.9</v>
      </c>
      <c r="V1374" s="714">
        <v>10374</v>
      </c>
    </row>
    <row r="1375" spans="1:22">
      <c r="A1375" s="721" t="s">
        <v>586</v>
      </c>
      <c r="B1375" s="714">
        <v>2008</v>
      </c>
      <c r="D1375" s="722" t="s">
        <v>585</v>
      </c>
      <c r="E1375" s="722" t="s">
        <v>1236</v>
      </c>
      <c r="F1375" s="714" t="s">
        <v>705</v>
      </c>
      <c r="G1375" s="723" t="s">
        <v>1480</v>
      </c>
      <c r="H1375" s="714" t="s">
        <v>1513</v>
      </c>
      <c r="I1375" s="714" t="s">
        <v>1484</v>
      </c>
      <c r="J1375" s="724">
        <v>14</v>
      </c>
      <c r="K1375" s="741">
        <v>26.838569093880512</v>
      </c>
      <c r="L1375" s="741">
        <v>1</v>
      </c>
      <c r="M1375" s="736">
        <v>100</v>
      </c>
      <c r="N1375" s="719">
        <f t="shared" si="63"/>
        <v>26.838569093880512</v>
      </c>
      <c r="O1375" s="737">
        <f t="shared" si="64"/>
        <v>1.9170406495628938</v>
      </c>
      <c r="P1375" s="738">
        <v>0</v>
      </c>
      <c r="Q1375" s="737">
        <f t="shared" si="65"/>
        <v>1.9170406495628938</v>
      </c>
      <c r="R1375" s="714" t="s">
        <v>498</v>
      </c>
      <c r="S1375" s="721" t="s">
        <v>1622</v>
      </c>
      <c r="U1375" s="714">
        <v>48.9</v>
      </c>
      <c r="V1375" s="714">
        <v>10374</v>
      </c>
    </row>
    <row r="1376" spans="1:22">
      <c r="A1376" s="721" t="s">
        <v>586</v>
      </c>
      <c r="B1376" s="714">
        <v>2008</v>
      </c>
      <c r="D1376" s="722" t="s">
        <v>586</v>
      </c>
      <c r="E1376" s="722" t="s">
        <v>1487</v>
      </c>
      <c r="F1376" s="714" t="s">
        <v>705</v>
      </c>
      <c r="G1376" s="723" t="s">
        <v>1480</v>
      </c>
      <c r="H1376" s="714" t="s">
        <v>1513</v>
      </c>
      <c r="I1376" s="714" t="s">
        <v>1484</v>
      </c>
      <c r="J1376" s="724">
        <v>30</v>
      </c>
      <c r="K1376" s="741">
        <v>19.206464499727616</v>
      </c>
      <c r="L1376" s="741">
        <v>1</v>
      </c>
      <c r="M1376" s="736">
        <v>100</v>
      </c>
      <c r="N1376" s="719">
        <f t="shared" si="63"/>
        <v>19.206464499727616</v>
      </c>
      <c r="O1376" s="737">
        <f t="shared" si="64"/>
        <v>0.64021548332425382</v>
      </c>
      <c r="P1376" s="738">
        <v>0</v>
      </c>
      <c r="Q1376" s="737">
        <f t="shared" si="65"/>
        <v>0.64021548332425382</v>
      </c>
      <c r="R1376" s="714" t="s">
        <v>498</v>
      </c>
      <c r="S1376" s="721" t="s">
        <v>1622</v>
      </c>
      <c r="U1376" s="714">
        <v>48.9</v>
      </c>
      <c r="V1376" s="714">
        <v>10374</v>
      </c>
    </row>
    <row r="1377" spans="1:22">
      <c r="A1377" s="721" t="s">
        <v>586</v>
      </c>
      <c r="B1377" s="714">
        <v>2008</v>
      </c>
      <c r="D1377" s="722" t="s">
        <v>585</v>
      </c>
      <c r="E1377" s="722" t="s">
        <v>1236</v>
      </c>
      <c r="F1377" s="714" t="s">
        <v>705</v>
      </c>
      <c r="G1377" s="723" t="s">
        <v>1480</v>
      </c>
      <c r="H1377" s="714" t="s">
        <v>1513</v>
      </c>
      <c r="I1377" s="714" t="s">
        <v>1484</v>
      </c>
      <c r="J1377" s="724">
        <v>14</v>
      </c>
      <c r="K1377" s="741">
        <v>25.736335572907208</v>
      </c>
      <c r="L1377" s="741">
        <v>1</v>
      </c>
      <c r="M1377" s="736">
        <v>100</v>
      </c>
      <c r="N1377" s="719">
        <f t="shared" si="63"/>
        <v>25.736335572907208</v>
      </c>
      <c r="O1377" s="737">
        <f t="shared" si="64"/>
        <v>1.8383096837790862</v>
      </c>
      <c r="P1377" s="738">
        <v>0</v>
      </c>
      <c r="Q1377" s="737">
        <f t="shared" si="65"/>
        <v>1.8383096837790862</v>
      </c>
      <c r="R1377" s="714" t="s">
        <v>498</v>
      </c>
      <c r="S1377" s="721" t="s">
        <v>1622</v>
      </c>
      <c r="U1377" s="714">
        <v>48.9</v>
      </c>
      <c r="V1377" s="714">
        <v>10374</v>
      </c>
    </row>
    <row r="1378" spans="1:22">
      <c r="A1378" s="721" t="s">
        <v>586</v>
      </c>
      <c r="B1378" s="714">
        <v>2008</v>
      </c>
      <c r="D1378" s="722" t="s">
        <v>1623</v>
      </c>
      <c r="E1378" s="722" t="s">
        <v>1515</v>
      </c>
      <c r="F1378" s="714" t="s">
        <v>705</v>
      </c>
      <c r="G1378" s="723" t="s">
        <v>1480</v>
      </c>
      <c r="H1378" s="714" t="s">
        <v>1513</v>
      </c>
      <c r="I1378" s="714" t="s">
        <v>1484</v>
      </c>
      <c r="J1378" s="724">
        <v>30</v>
      </c>
      <c r="K1378" s="741">
        <v>7.946250226983838</v>
      </c>
      <c r="L1378" s="741">
        <v>1</v>
      </c>
      <c r="M1378" s="736">
        <v>100</v>
      </c>
      <c r="N1378" s="719">
        <f t="shared" si="63"/>
        <v>7.946250226983838</v>
      </c>
      <c r="O1378" s="737">
        <f t="shared" si="64"/>
        <v>0.26487500756612792</v>
      </c>
      <c r="P1378" s="738">
        <v>0</v>
      </c>
      <c r="Q1378" s="737">
        <f t="shared" si="65"/>
        <v>0.26487500756612792</v>
      </c>
      <c r="R1378" s="714" t="s">
        <v>498</v>
      </c>
      <c r="S1378" s="721" t="s">
        <v>1622</v>
      </c>
      <c r="U1378" s="714">
        <v>48.9</v>
      </c>
      <c r="V1378" s="714">
        <v>10374</v>
      </c>
    </row>
    <row r="1379" spans="1:22">
      <c r="A1379" s="721" t="s">
        <v>586</v>
      </c>
      <c r="B1379" s="714">
        <v>2008</v>
      </c>
      <c r="D1379" s="722" t="s">
        <v>585</v>
      </c>
      <c r="E1379" s="722" t="s">
        <v>1236</v>
      </c>
      <c r="F1379" s="714" t="s">
        <v>705</v>
      </c>
      <c r="G1379" s="723" t="s">
        <v>1480</v>
      </c>
      <c r="H1379" s="714" t="s">
        <v>1513</v>
      </c>
      <c r="I1379" s="714" t="s">
        <v>1484</v>
      </c>
      <c r="J1379" s="724">
        <v>14</v>
      </c>
      <c r="K1379" s="741">
        <v>24.832031959324492</v>
      </c>
      <c r="L1379" s="741">
        <v>1</v>
      </c>
      <c r="M1379" s="736">
        <v>100</v>
      </c>
      <c r="N1379" s="719">
        <f t="shared" si="63"/>
        <v>24.832031959324492</v>
      </c>
      <c r="O1379" s="737">
        <f t="shared" si="64"/>
        <v>1.7737165685231779</v>
      </c>
      <c r="P1379" s="738">
        <v>0</v>
      </c>
      <c r="Q1379" s="737">
        <f t="shared" si="65"/>
        <v>1.7737165685231779</v>
      </c>
      <c r="R1379" s="714" t="s">
        <v>498</v>
      </c>
      <c r="S1379" s="721" t="s">
        <v>1622</v>
      </c>
      <c r="U1379" s="714">
        <v>48.9</v>
      </c>
      <c r="V1379" s="714">
        <v>10374</v>
      </c>
    </row>
    <row r="1380" spans="1:22">
      <c r="A1380" s="721" t="s">
        <v>586</v>
      </c>
      <c r="B1380" s="714">
        <v>2008</v>
      </c>
      <c r="D1380" s="722" t="s">
        <v>1625</v>
      </c>
      <c r="E1380" s="722" t="s">
        <v>1515</v>
      </c>
      <c r="F1380" s="714" t="s">
        <v>705</v>
      </c>
      <c r="G1380" s="723" t="s">
        <v>1480</v>
      </c>
      <c r="H1380" s="714" t="s">
        <v>1513</v>
      </c>
      <c r="I1380" s="714" t="s">
        <v>1484</v>
      </c>
      <c r="J1380" s="724">
        <v>30</v>
      </c>
      <c r="K1380" s="741">
        <v>9.0339567822771016</v>
      </c>
      <c r="L1380" s="741">
        <v>1</v>
      </c>
      <c r="M1380" s="736">
        <v>100</v>
      </c>
      <c r="N1380" s="719">
        <f t="shared" si="63"/>
        <v>9.0339567822771016</v>
      </c>
      <c r="O1380" s="737">
        <f t="shared" si="64"/>
        <v>0.30113189274257007</v>
      </c>
      <c r="P1380" s="738">
        <v>0</v>
      </c>
      <c r="Q1380" s="737">
        <f t="shared" si="65"/>
        <v>0.30113189274257007</v>
      </c>
      <c r="R1380" s="714" t="s">
        <v>498</v>
      </c>
      <c r="S1380" s="721" t="s">
        <v>1622</v>
      </c>
      <c r="U1380" s="714">
        <v>48.9</v>
      </c>
      <c r="V1380" s="714">
        <v>10374</v>
      </c>
    </row>
    <row r="1381" spans="1:22">
      <c r="A1381" s="721" t="s">
        <v>586</v>
      </c>
      <c r="B1381" s="714">
        <v>2008</v>
      </c>
      <c r="D1381" s="722" t="s">
        <v>585</v>
      </c>
      <c r="E1381" s="722" t="s">
        <v>1236</v>
      </c>
      <c r="F1381" s="714" t="s">
        <v>705</v>
      </c>
      <c r="G1381" s="723" t="s">
        <v>1480</v>
      </c>
      <c r="H1381" s="714" t="s">
        <v>1513</v>
      </c>
      <c r="I1381" s="714" t="s">
        <v>1484</v>
      </c>
      <c r="J1381" s="724">
        <v>14</v>
      </c>
      <c r="K1381" s="741">
        <v>19.965498456509895</v>
      </c>
      <c r="L1381" s="741">
        <v>1</v>
      </c>
      <c r="M1381" s="736">
        <v>100</v>
      </c>
      <c r="N1381" s="719">
        <f t="shared" si="63"/>
        <v>19.965498456509895</v>
      </c>
      <c r="O1381" s="737">
        <f t="shared" si="64"/>
        <v>1.4261070326078495</v>
      </c>
      <c r="P1381" s="738">
        <v>0</v>
      </c>
      <c r="Q1381" s="737">
        <f t="shared" si="65"/>
        <v>1.4261070326078495</v>
      </c>
      <c r="R1381" s="714" t="s">
        <v>498</v>
      </c>
      <c r="S1381" s="721" t="s">
        <v>1622</v>
      </c>
      <c r="U1381" s="714">
        <v>48.9</v>
      </c>
      <c r="V1381" s="714">
        <v>10374</v>
      </c>
    </row>
    <row r="1382" spans="1:22">
      <c r="A1382" s="721" t="s">
        <v>586</v>
      </c>
      <c r="B1382" s="714">
        <v>2008</v>
      </c>
      <c r="D1382" s="722" t="s">
        <v>1623</v>
      </c>
      <c r="E1382" s="722" t="s">
        <v>1515</v>
      </c>
      <c r="F1382" s="714" t="s">
        <v>705</v>
      </c>
      <c r="G1382" s="723" t="s">
        <v>1480</v>
      </c>
      <c r="H1382" s="714" t="s">
        <v>1513</v>
      </c>
      <c r="I1382" s="714" t="s">
        <v>1484</v>
      </c>
      <c r="J1382" s="724">
        <v>30</v>
      </c>
      <c r="K1382" s="741">
        <v>8.3439259124750311</v>
      </c>
      <c r="L1382" s="741">
        <v>1</v>
      </c>
      <c r="M1382" s="736">
        <v>100</v>
      </c>
      <c r="N1382" s="719">
        <f t="shared" si="63"/>
        <v>8.3439259124750311</v>
      </c>
      <c r="O1382" s="737">
        <f t="shared" si="64"/>
        <v>0.27813086374916768</v>
      </c>
      <c r="P1382" s="738">
        <v>0</v>
      </c>
      <c r="Q1382" s="737">
        <f t="shared" si="65"/>
        <v>0.27813086374916768</v>
      </c>
      <c r="R1382" s="714" t="s">
        <v>498</v>
      </c>
      <c r="S1382" s="721" t="s">
        <v>1622</v>
      </c>
      <c r="U1382" s="714">
        <v>48.9</v>
      </c>
      <c r="V1382" s="714">
        <v>10374</v>
      </c>
    </row>
    <row r="1383" spans="1:22">
      <c r="A1383" s="721" t="s">
        <v>586</v>
      </c>
      <c r="B1383" s="714">
        <v>2008</v>
      </c>
      <c r="D1383" s="722" t="s">
        <v>585</v>
      </c>
      <c r="E1383" s="722" t="s">
        <v>1236</v>
      </c>
      <c r="F1383" s="714" t="s">
        <v>705</v>
      </c>
      <c r="G1383" s="723" t="s">
        <v>1480</v>
      </c>
      <c r="H1383" s="714" t="s">
        <v>1513</v>
      </c>
      <c r="I1383" s="714" t="s">
        <v>1484</v>
      </c>
      <c r="J1383" s="724">
        <v>14</v>
      </c>
      <c r="K1383" s="741">
        <v>25.736335572907208</v>
      </c>
      <c r="L1383" s="741">
        <v>1</v>
      </c>
      <c r="M1383" s="736">
        <v>100</v>
      </c>
      <c r="N1383" s="719">
        <f t="shared" si="63"/>
        <v>25.736335572907208</v>
      </c>
      <c r="O1383" s="737">
        <f t="shared" si="64"/>
        <v>1.8383096837790862</v>
      </c>
      <c r="P1383" s="738">
        <v>0</v>
      </c>
      <c r="Q1383" s="737">
        <f t="shared" si="65"/>
        <v>1.8383096837790862</v>
      </c>
      <c r="R1383" s="714" t="s">
        <v>498</v>
      </c>
      <c r="S1383" s="721" t="s">
        <v>1622</v>
      </c>
      <c r="U1383" s="714">
        <v>48.9</v>
      </c>
      <c r="V1383" s="714">
        <v>10374</v>
      </c>
    </row>
    <row r="1384" spans="1:22">
      <c r="A1384" s="721" t="s">
        <v>586</v>
      </c>
      <c r="B1384" s="714">
        <v>2008</v>
      </c>
      <c r="D1384" s="722" t="s">
        <v>1623</v>
      </c>
      <c r="E1384" s="722" t="s">
        <v>1515</v>
      </c>
      <c r="F1384" s="714" t="s">
        <v>705</v>
      </c>
      <c r="G1384" s="723" t="s">
        <v>1480</v>
      </c>
      <c r="H1384" s="714" t="s">
        <v>1513</v>
      </c>
      <c r="I1384" s="714" t="s">
        <v>1484</v>
      </c>
      <c r="J1384" s="724">
        <v>30</v>
      </c>
      <c r="K1384" s="741">
        <v>7.946250226983838</v>
      </c>
      <c r="L1384" s="741">
        <v>1</v>
      </c>
      <c r="M1384" s="736">
        <v>100</v>
      </c>
      <c r="N1384" s="719">
        <f t="shared" si="63"/>
        <v>7.946250226983838</v>
      </c>
      <c r="O1384" s="737">
        <f t="shared" si="64"/>
        <v>0.26487500756612792</v>
      </c>
      <c r="P1384" s="738">
        <v>0</v>
      </c>
      <c r="Q1384" s="737">
        <f t="shared" si="65"/>
        <v>0.26487500756612792</v>
      </c>
      <c r="R1384" s="714" t="s">
        <v>498</v>
      </c>
      <c r="S1384" s="721" t="s">
        <v>1622</v>
      </c>
      <c r="U1384" s="714">
        <v>48.9</v>
      </c>
      <c r="V1384" s="714">
        <v>10374</v>
      </c>
    </row>
    <row r="1385" spans="1:22">
      <c r="A1385" s="721" t="s">
        <v>586</v>
      </c>
      <c r="B1385" s="714">
        <v>2008</v>
      </c>
      <c r="D1385" s="722" t="s">
        <v>585</v>
      </c>
      <c r="E1385" s="722" t="s">
        <v>1236</v>
      </c>
      <c r="F1385" s="714" t="s">
        <v>705</v>
      </c>
      <c r="G1385" s="723" t="s">
        <v>1480</v>
      </c>
      <c r="H1385" s="714" t="s">
        <v>1513</v>
      </c>
      <c r="I1385" s="714" t="s">
        <v>1484</v>
      </c>
      <c r="J1385" s="724">
        <v>14</v>
      </c>
      <c r="K1385" s="741">
        <v>27.047394225531139</v>
      </c>
      <c r="L1385" s="741">
        <v>1</v>
      </c>
      <c r="M1385" s="736">
        <v>100</v>
      </c>
      <c r="N1385" s="719">
        <f t="shared" si="63"/>
        <v>27.047394225531139</v>
      </c>
      <c r="O1385" s="737">
        <f t="shared" si="64"/>
        <v>1.9319567303950811</v>
      </c>
      <c r="P1385" s="738">
        <v>0</v>
      </c>
      <c r="Q1385" s="737">
        <f t="shared" si="65"/>
        <v>1.9319567303950811</v>
      </c>
      <c r="R1385" s="714" t="s">
        <v>498</v>
      </c>
      <c r="S1385" s="721" t="s">
        <v>1622</v>
      </c>
      <c r="U1385" s="714">
        <v>48.9</v>
      </c>
      <c r="V1385" s="714">
        <v>10374</v>
      </c>
    </row>
    <row r="1386" spans="1:22">
      <c r="A1386" s="721" t="s">
        <v>586</v>
      </c>
      <c r="B1386" s="714">
        <v>2008</v>
      </c>
      <c r="D1386" s="722" t="s">
        <v>585</v>
      </c>
      <c r="E1386" s="722" t="s">
        <v>1236</v>
      </c>
      <c r="F1386" s="714" t="s">
        <v>705</v>
      </c>
      <c r="G1386" s="723" t="s">
        <v>1480</v>
      </c>
      <c r="H1386" s="714" t="s">
        <v>1513</v>
      </c>
      <c r="I1386" s="714" t="s">
        <v>1484</v>
      </c>
      <c r="J1386" s="724">
        <v>14</v>
      </c>
      <c r="K1386" s="741">
        <v>22.099146540766295</v>
      </c>
      <c r="L1386" s="741">
        <v>1</v>
      </c>
      <c r="M1386" s="736">
        <v>100</v>
      </c>
      <c r="N1386" s="719">
        <f t="shared" si="63"/>
        <v>22.099146540766295</v>
      </c>
      <c r="O1386" s="737">
        <f t="shared" si="64"/>
        <v>1.5785104671975925</v>
      </c>
      <c r="P1386" s="738">
        <v>0</v>
      </c>
      <c r="Q1386" s="737">
        <f t="shared" si="65"/>
        <v>1.5785104671975925</v>
      </c>
      <c r="R1386" s="714" t="s">
        <v>498</v>
      </c>
      <c r="S1386" s="721" t="s">
        <v>1622</v>
      </c>
      <c r="U1386" s="714">
        <v>48.9</v>
      </c>
      <c r="V1386" s="714">
        <v>10374</v>
      </c>
    </row>
    <row r="1387" spans="1:22">
      <c r="A1387" s="721" t="s">
        <v>586</v>
      </c>
      <c r="B1387" s="714">
        <v>2008</v>
      </c>
      <c r="D1387" s="722" t="s">
        <v>1623</v>
      </c>
      <c r="E1387" s="722" t="s">
        <v>1515</v>
      </c>
      <c r="F1387" s="714" t="s">
        <v>705</v>
      </c>
      <c r="G1387" s="723" t="s">
        <v>1480</v>
      </c>
      <c r="H1387" s="714" t="s">
        <v>1513</v>
      </c>
      <c r="I1387" s="714" t="s">
        <v>1484</v>
      </c>
      <c r="J1387" s="724">
        <v>30</v>
      </c>
      <c r="K1387" s="741">
        <v>9.0793535500272373</v>
      </c>
      <c r="L1387" s="741">
        <v>1</v>
      </c>
      <c r="M1387" s="736">
        <v>100</v>
      </c>
      <c r="N1387" s="719">
        <f t="shared" si="63"/>
        <v>9.0793535500272373</v>
      </c>
      <c r="O1387" s="737">
        <f t="shared" si="64"/>
        <v>0.30264511833424124</v>
      </c>
      <c r="P1387" s="738">
        <v>0</v>
      </c>
      <c r="Q1387" s="737">
        <f t="shared" si="65"/>
        <v>0.30264511833424124</v>
      </c>
      <c r="R1387" s="714" t="s">
        <v>498</v>
      </c>
      <c r="S1387" s="721" t="s">
        <v>1622</v>
      </c>
      <c r="U1387" s="714">
        <v>48.9</v>
      </c>
      <c r="V1387" s="714">
        <v>10374</v>
      </c>
    </row>
    <row r="1388" spans="1:22">
      <c r="A1388" s="721" t="s">
        <v>586</v>
      </c>
      <c r="B1388" s="714">
        <v>2008</v>
      </c>
      <c r="D1388" s="722" t="s">
        <v>585</v>
      </c>
      <c r="E1388" s="722" t="s">
        <v>1236</v>
      </c>
      <c r="F1388" s="714" t="s">
        <v>705</v>
      </c>
      <c r="G1388" s="723" t="s">
        <v>1480</v>
      </c>
      <c r="H1388" s="714" t="s">
        <v>1513</v>
      </c>
      <c r="I1388" s="714" t="s">
        <v>1484</v>
      </c>
      <c r="J1388" s="724">
        <v>14</v>
      </c>
      <c r="K1388" s="741">
        <v>24.051207554022152</v>
      </c>
      <c r="L1388" s="741">
        <v>1</v>
      </c>
      <c r="M1388" s="736">
        <v>100</v>
      </c>
      <c r="N1388" s="719">
        <f t="shared" si="63"/>
        <v>24.051207554022152</v>
      </c>
      <c r="O1388" s="737">
        <f t="shared" si="64"/>
        <v>1.7179433967158682</v>
      </c>
      <c r="P1388" s="738">
        <v>0</v>
      </c>
      <c r="Q1388" s="737">
        <f t="shared" si="65"/>
        <v>1.7179433967158682</v>
      </c>
      <c r="R1388" s="714" t="s">
        <v>498</v>
      </c>
      <c r="S1388" s="721" t="s">
        <v>1622</v>
      </c>
      <c r="U1388" s="714">
        <v>48.9</v>
      </c>
      <c r="V1388" s="714">
        <v>10374</v>
      </c>
    </row>
    <row r="1389" spans="1:22">
      <c r="A1389" s="721" t="s">
        <v>586</v>
      </c>
      <c r="B1389" s="714">
        <v>2008</v>
      </c>
      <c r="D1389" s="722" t="s">
        <v>1624</v>
      </c>
      <c r="E1389" s="722" t="s">
        <v>1487</v>
      </c>
      <c r="F1389" s="714" t="s">
        <v>705</v>
      </c>
      <c r="G1389" s="723" t="s">
        <v>1480</v>
      </c>
      <c r="H1389" s="714" t="s">
        <v>1513</v>
      </c>
      <c r="I1389" s="714" t="s">
        <v>1484</v>
      </c>
      <c r="J1389" s="724">
        <v>60</v>
      </c>
      <c r="K1389" s="741">
        <v>18.095151625204284</v>
      </c>
      <c r="L1389" s="741">
        <v>1</v>
      </c>
      <c r="M1389" s="736">
        <v>100</v>
      </c>
      <c r="N1389" s="719">
        <f t="shared" si="63"/>
        <v>18.095151625204284</v>
      </c>
      <c r="O1389" s="737">
        <f t="shared" si="64"/>
        <v>0.30158586042007141</v>
      </c>
      <c r="P1389" s="738">
        <v>0</v>
      </c>
      <c r="Q1389" s="737">
        <f t="shared" si="65"/>
        <v>0.30158586042007141</v>
      </c>
      <c r="R1389" s="714" t="s">
        <v>498</v>
      </c>
      <c r="S1389" s="721" t="s">
        <v>1622</v>
      </c>
      <c r="U1389" s="714">
        <v>48.9</v>
      </c>
      <c r="V1389" s="714">
        <v>10374</v>
      </c>
    </row>
    <row r="1390" spans="1:22">
      <c r="A1390" s="721" t="s">
        <v>586</v>
      </c>
      <c r="B1390" s="714">
        <v>2008</v>
      </c>
      <c r="D1390" s="722" t="s">
        <v>585</v>
      </c>
      <c r="E1390" s="722" t="s">
        <v>1236</v>
      </c>
      <c r="F1390" s="714" t="s">
        <v>705</v>
      </c>
      <c r="G1390" s="723" t="s">
        <v>1480</v>
      </c>
      <c r="H1390" s="714" t="s">
        <v>1513</v>
      </c>
      <c r="I1390" s="714" t="s">
        <v>1484</v>
      </c>
      <c r="J1390" s="724">
        <v>14</v>
      </c>
      <c r="K1390" s="741">
        <v>25.730887960777192</v>
      </c>
      <c r="L1390" s="741">
        <v>1</v>
      </c>
      <c r="M1390" s="736">
        <v>100</v>
      </c>
      <c r="N1390" s="719">
        <f t="shared" si="63"/>
        <v>25.730887960777192</v>
      </c>
      <c r="O1390" s="737">
        <f t="shared" si="64"/>
        <v>1.8379205686269422</v>
      </c>
      <c r="P1390" s="738">
        <v>0</v>
      </c>
      <c r="Q1390" s="737">
        <f t="shared" si="65"/>
        <v>1.8379205686269422</v>
      </c>
      <c r="R1390" s="714" t="s">
        <v>498</v>
      </c>
      <c r="S1390" s="721" t="s">
        <v>1622</v>
      </c>
      <c r="U1390" s="714">
        <v>48.9</v>
      </c>
      <c r="V1390" s="714">
        <v>10374</v>
      </c>
    </row>
    <row r="1391" spans="1:22">
      <c r="A1391" s="721" t="s">
        <v>586</v>
      </c>
      <c r="B1391" s="714">
        <v>2008</v>
      </c>
      <c r="D1391" s="722" t="s">
        <v>586</v>
      </c>
      <c r="E1391" s="722" t="s">
        <v>1500</v>
      </c>
      <c r="F1391" s="714" t="s">
        <v>705</v>
      </c>
      <c r="G1391" s="723" t="s">
        <v>1480</v>
      </c>
      <c r="H1391" s="714" t="s">
        <v>1513</v>
      </c>
      <c r="I1391" s="714" t="s">
        <v>1484</v>
      </c>
      <c r="J1391" s="724">
        <v>30</v>
      </c>
      <c r="K1391" s="741">
        <v>13.619030325040855</v>
      </c>
      <c r="L1391" s="741">
        <v>1</v>
      </c>
      <c r="M1391" s="736">
        <v>100</v>
      </c>
      <c r="N1391" s="719">
        <f t="shared" si="63"/>
        <v>13.619030325040855</v>
      </c>
      <c r="O1391" s="737">
        <f t="shared" si="64"/>
        <v>0.45396767750136185</v>
      </c>
      <c r="P1391" s="738">
        <v>0</v>
      </c>
      <c r="Q1391" s="737">
        <f t="shared" si="65"/>
        <v>0.45396767750136185</v>
      </c>
      <c r="R1391" s="714" t="s">
        <v>498</v>
      </c>
      <c r="S1391" s="721" t="s">
        <v>1622</v>
      </c>
      <c r="U1391" s="714">
        <v>48.9</v>
      </c>
      <c r="V1391" s="714">
        <v>10374</v>
      </c>
    </row>
    <row r="1392" spans="1:22">
      <c r="A1392" s="721" t="s">
        <v>586</v>
      </c>
      <c r="B1392" s="714">
        <v>2008</v>
      </c>
      <c r="D1392" s="722" t="s">
        <v>585</v>
      </c>
      <c r="E1392" s="722" t="s">
        <v>1236</v>
      </c>
      <c r="F1392" s="714" t="s">
        <v>705</v>
      </c>
      <c r="G1392" s="723" t="s">
        <v>1480</v>
      </c>
      <c r="H1392" s="714" t="s">
        <v>1513</v>
      </c>
      <c r="I1392" s="714" t="s">
        <v>1484</v>
      </c>
      <c r="J1392" s="724">
        <v>14</v>
      </c>
      <c r="K1392" s="741">
        <v>23.306700562919918</v>
      </c>
      <c r="L1392" s="741">
        <v>1</v>
      </c>
      <c r="M1392" s="736">
        <v>100</v>
      </c>
      <c r="N1392" s="719">
        <f t="shared" si="63"/>
        <v>23.306700562919918</v>
      </c>
      <c r="O1392" s="737">
        <f t="shared" si="64"/>
        <v>1.6647643259228513</v>
      </c>
      <c r="P1392" s="738">
        <v>0</v>
      </c>
      <c r="Q1392" s="737">
        <f t="shared" si="65"/>
        <v>1.6647643259228513</v>
      </c>
      <c r="R1392" s="714" t="s">
        <v>498</v>
      </c>
      <c r="S1392" s="721" t="s">
        <v>1622</v>
      </c>
      <c r="U1392" s="714">
        <v>48.9</v>
      </c>
      <c r="V1392" s="714">
        <v>10374</v>
      </c>
    </row>
    <row r="1393" spans="1:22">
      <c r="A1393" s="721" t="s">
        <v>586</v>
      </c>
      <c r="B1393" s="714">
        <v>2008</v>
      </c>
      <c r="D1393" s="722" t="s">
        <v>586</v>
      </c>
      <c r="E1393" s="722" t="s">
        <v>1515</v>
      </c>
      <c r="F1393" s="714" t="s">
        <v>705</v>
      </c>
      <c r="G1393" s="723" t="s">
        <v>1480</v>
      </c>
      <c r="H1393" s="714" t="s">
        <v>1513</v>
      </c>
      <c r="I1393" s="714" t="s">
        <v>1484</v>
      </c>
      <c r="J1393" s="724">
        <v>30</v>
      </c>
      <c r="K1393" s="741">
        <v>9.3608135100780814</v>
      </c>
      <c r="L1393" s="741">
        <v>1</v>
      </c>
      <c r="M1393" s="736">
        <v>100</v>
      </c>
      <c r="N1393" s="719">
        <f t="shared" si="63"/>
        <v>9.3608135100780814</v>
      </c>
      <c r="O1393" s="737">
        <f t="shared" si="64"/>
        <v>0.31202711700260272</v>
      </c>
      <c r="P1393" s="738">
        <v>0</v>
      </c>
      <c r="Q1393" s="737">
        <f t="shared" si="65"/>
        <v>0.31202711700260272</v>
      </c>
      <c r="R1393" s="714" t="s">
        <v>498</v>
      </c>
      <c r="S1393" s="721" t="s">
        <v>1622</v>
      </c>
      <c r="U1393" s="714">
        <v>48.9</v>
      </c>
      <c r="V1393" s="714">
        <v>10374</v>
      </c>
    </row>
    <row r="1394" spans="1:22">
      <c r="A1394" s="721" t="s">
        <v>586</v>
      </c>
      <c r="B1394" s="714">
        <v>2008</v>
      </c>
      <c r="D1394" s="722" t="s">
        <v>585</v>
      </c>
      <c r="E1394" s="722" t="s">
        <v>1236</v>
      </c>
      <c r="F1394" s="714" t="s">
        <v>705</v>
      </c>
      <c r="G1394" s="723" t="s">
        <v>1480</v>
      </c>
      <c r="H1394" s="714" t="s">
        <v>1513</v>
      </c>
      <c r="I1394" s="714" t="s">
        <v>1484</v>
      </c>
      <c r="J1394" s="724">
        <v>14</v>
      </c>
      <c r="K1394" s="741">
        <v>24.741238423824221</v>
      </c>
      <c r="L1394" s="741">
        <v>1</v>
      </c>
      <c r="M1394" s="736">
        <v>100</v>
      </c>
      <c r="N1394" s="719">
        <f t="shared" si="63"/>
        <v>24.741238423824221</v>
      </c>
      <c r="O1394" s="737">
        <f t="shared" si="64"/>
        <v>1.7672313159874447</v>
      </c>
      <c r="P1394" s="738">
        <v>0</v>
      </c>
      <c r="Q1394" s="737">
        <f t="shared" si="65"/>
        <v>1.7672313159874447</v>
      </c>
      <c r="R1394" s="714" t="s">
        <v>498</v>
      </c>
      <c r="S1394" s="721" t="s">
        <v>1622</v>
      </c>
      <c r="U1394" s="714">
        <v>48.9</v>
      </c>
      <c r="V1394" s="714">
        <v>10374</v>
      </c>
    </row>
    <row r="1395" spans="1:22">
      <c r="A1395" s="721" t="s">
        <v>586</v>
      </c>
      <c r="B1395" s="714">
        <v>2008</v>
      </c>
      <c r="D1395" s="722" t="s">
        <v>586</v>
      </c>
      <c r="E1395" s="722" t="s">
        <v>1515</v>
      </c>
      <c r="F1395" s="714" t="s">
        <v>705</v>
      </c>
      <c r="G1395" s="723" t="s">
        <v>1480</v>
      </c>
      <c r="H1395" s="714" t="s">
        <v>1513</v>
      </c>
      <c r="I1395" s="714" t="s">
        <v>1484</v>
      </c>
      <c r="J1395" s="724">
        <v>30</v>
      </c>
      <c r="K1395" s="741">
        <v>9.0793535500272373</v>
      </c>
      <c r="L1395" s="741">
        <v>1</v>
      </c>
      <c r="M1395" s="736">
        <v>100</v>
      </c>
      <c r="N1395" s="719">
        <f t="shared" si="63"/>
        <v>9.0793535500272373</v>
      </c>
      <c r="O1395" s="737">
        <f t="shared" si="64"/>
        <v>0.30264511833424124</v>
      </c>
      <c r="P1395" s="738">
        <v>0</v>
      </c>
      <c r="Q1395" s="737">
        <f t="shared" si="65"/>
        <v>0.30264511833424124</v>
      </c>
      <c r="R1395" s="714" t="s">
        <v>498</v>
      </c>
      <c r="S1395" s="721" t="s">
        <v>1622</v>
      </c>
      <c r="U1395" s="714">
        <v>48.9</v>
      </c>
      <c r="V1395" s="714">
        <v>10374</v>
      </c>
    </row>
    <row r="1396" spans="1:22">
      <c r="A1396" s="721" t="s">
        <v>586</v>
      </c>
      <c r="B1396" s="714">
        <v>2008</v>
      </c>
      <c r="D1396" s="722" t="s">
        <v>585</v>
      </c>
      <c r="E1396" s="722" t="s">
        <v>1236</v>
      </c>
      <c r="F1396" s="714" t="s">
        <v>705</v>
      </c>
      <c r="G1396" s="723" t="s">
        <v>1480</v>
      </c>
      <c r="H1396" s="714" t="s">
        <v>1513</v>
      </c>
      <c r="I1396" s="714" t="s">
        <v>1484</v>
      </c>
      <c r="J1396" s="724">
        <v>14</v>
      </c>
      <c r="K1396" s="741">
        <v>23.697112765571088</v>
      </c>
      <c r="L1396" s="741">
        <v>1</v>
      </c>
      <c r="M1396" s="736">
        <v>100</v>
      </c>
      <c r="N1396" s="719">
        <f t="shared" si="63"/>
        <v>23.697112765571088</v>
      </c>
      <c r="O1396" s="737">
        <f t="shared" si="64"/>
        <v>1.6926509118265063</v>
      </c>
      <c r="P1396" s="738">
        <v>0</v>
      </c>
      <c r="Q1396" s="737">
        <f t="shared" si="65"/>
        <v>1.6926509118265063</v>
      </c>
      <c r="R1396" s="714" t="s">
        <v>498</v>
      </c>
      <c r="S1396" s="721" t="s">
        <v>1622</v>
      </c>
      <c r="U1396" s="714">
        <v>48.9</v>
      </c>
      <c r="V1396" s="714">
        <v>10374</v>
      </c>
    </row>
    <row r="1397" spans="1:22">
      <c r="A1397" s="721" t="s">
        <v>586</v>
      </c>
      <c r="B1397" s="714">
        <v>2008</v>
      </c>
      <c r="D1397" s="722" t="s">
        <v>1623</v>
      </c>
      <c r="E1397" s="722" t="s">
        <v>1515</v>
      </c>
      <c r="F1397" s="714" t="s">
        <v>705</v>
      </c>
      <c r="G1397" s="723" t="s">
        <v>1480</v>
      </c>
      <c r="H1397" s="714" t="s">
        <v>1513</v>
      </c>
      <c r="I1397" s="714" t="s">
        <v>1484</v>
      </c>
      <c r="J1397" s="724">
        <v>30</v>
      </c>
      <c r="K1397" s="741">
        <v>8.734338115126203</v>
      </c>
      <c r="L1397" s="741">
        <v>1</v>
      </c>
      <c r="M1397" s="736">
        <v>100</v>
      </c>
      <c r="N1397" s="719">
        <f t="shared" si="63"/>
        <v>8.734338115126203</v>
      </c>
      <c r="O1397" s="737">
        <f t="shared" si="64"/>
        <v>0.29114460383754009</v>
      </c>
      <c r="P1397" s="738">
        <v>0</v>
      </c>
      <c r="Q1397" s="737">
        <f t="shared" si="65"/>
        <v>0.29114460383754009</v>
      </c>
      <c r="R1397" s="714" t="s">
        <v>498</v>
      </c>
      <c r="S1397" s="721" t="s">
        <v>1622</v>
      </c>
      <c r="U1397" s="714">
        <v>48.9</v>
      </c>
      <c r="V1397" s="714">
        <v>10374</v>
      </c>
    </row>
    <row r="1398" spans="1:22">
      <c r="A1398" s="721" t="s">
        <v>586</v>
      </c>
      <c r="B1398" s="714">
        <v>2008</v>
      </c>
      <c r="D1398" s="722" t="s">
        <v>585</v>
      </c>
      <c r="E1398" s="722" t="s">
        <v>1236</v>
      </c>
      <c r="F1398" s="714" t="s">
        <v>705</v>
      </c>
      <c r="G1398" s="723" t="s">
        <v>1480</v>
      </c>
      <c r="H1398" s="714" t="s">
        <v>1513</v>
      </c>
      <c r="I1398" s="714" t="s">
        <v>1484</v>
      </c>
      <c r="J1398" s="724">
        <v>14</v>
      </c>
      <c r="K1398" s="741">
        <v>25.736335572907208</v>
      </c>
      <c r="L1398" s="741">
        <v>1</v>
      </c>
      <c r="M1398" s="736">
        <v>100</v>
      </c>
      <c r="N1398" s="719">
        <f t="shared" si="63"/>
        <v>25.736335572907208</v>
      </c>
      <c r="O1398" s="737">
        <f t="shared" si="64"/>
        <v>1.8383096837790862</v>
      </c>
      <c r="P1398" s="738">
        <v>0</v>
      </c>
      <c r="Q1398" s="737">
        <f t="shared" si="65"/>
        <v>1.8383096837790862</v>
      </c>
      <c r="R1398" s="714" t="s">
        <v>498</v>
      </c>
      <c r="S1398" s="721" t="s">
        <v>1622</v>
      </c>
      <c r="U1398" s="714">
        <v>48.9</v>
      </c>
      <c r="V1398" s="714">
        <v>10374</v>
      </c>
    </row>
    <row r="1399" spans="1:22">
      <c r="A1399" s="721" t="s">
        <v>586</v>
      </c>
      <c r="B1399" s="714">
        <v>2008</v>
      </c>
      <c r="D1399" s="722" t="s">
        <v>586</v>
      </c>
      <c r="E1399" s="722" t="s">
        <v>1486</v>
      </c>
      <c r="F1399" s="714" t="s">
        <v>705</v>
      </c>
      <c r="G1399" s="723" t="s">
        <v>1480</v>
      </c>
      <c r="H1399" s="714" t="s">
        <v>1513</v>
      </c>
      <c r="I1399" s="714" t="s">
        <v>1484</v>
      </c>
      <c r="J1399" s="724">
        <v>20</v>
      </c>
      <c r="K1399" s="741">
        <v>15.002723806065006</v>
      </c>
      <c r="L1399" s="741">
        <v>1</v>
      </c>
      <c r="M1399" s="736">
        <v>100</v>
      </c>
      <c r="N1399" s="719">
        <f t="shared" si="63"/>
        <v>15.002723806065006</v>
      </c>
      <c r="O1399" s="737">
        <f t="shared" si="64"/>
        <v>0.75013619030325029</v>
      </c>
      <c r="P1399" s="738">
        <v>0</v>
      </c>
      <c r="Q1399" s="737">
        <f t="shared" si="65"/>
        <v>0.75013619030325029</v>
      </c>
      <c r="R1399" s="714" t="s">
        <v>498</v>
      </c>
      <c r="S1399" s="721" t="s">
        <v>1622</v>
      </c>
      <c r="U1399" s="714">
        <v>48.9</v>
      </c>
      <c r="V1399" s="714">
        <v>10374</v>
      </c>
    </row>
    <row r="1400" spans="1:22">
      <c r="A1400" s="721" t="s">
        <v>586</v>
      </c>
      <c r="B1400" s="714">
        <v>2008</v>
      </c>
      <c r="D1400" s="722" t="s">
        <v>585</v>
      </c>
      <c r="E1400" s="722" t="s">
        <v>1236</v>
      </c>
      <c r="F1400" s="714" t="s">
        <v>705</v>
      </c>
      <c r="G1400" s="723" t="s">
        <v>1480</v>
      </c>
      <c r="H1400" s="714" t="s">
        <v>1513</v>
      </c>
      <c r="I1400" s="714" t="s">
        <v>1484</v>
      </c>
      <c r="J1400" s="724">
        <v>14</v>
      </c>
      <c r="K1400" s="741">
        <v>21.093154167423279</v>
      </c>
      <c r="L1400" s="741">
        <v>1</v>
      </c>
      <c r="M1400" s="736">
        <v>100</v>
      </c>
      <c r="N1400" s="719">
        <f t="shared" si="63"/>
        <v>21.093154167423279</v>
      </c>
      <c r="O1400" s="737">
        <f t="shared" si="64"/>
        <v>1.5066538691016629</v>
      </c>
      <c r="P1400" s="738">
        <v>0</v>
      </c>
      <c r="Q1400" s="737">
        <f t="shared" si="65"/>
        <v>1.5066538691016629</v>
      </c>
      <c r="R1400" s="714" t="s">
        <v>498</v>
      </c>
      <c r="S1400" s="721" t="s">
        <v>1622</v>
      </c>
      <c r="U1400" s="714">
        <v>48.9</v>
      </c>
      <c r="V1400" s="714">
        <v>10374</v>
      </c>
    </row>
    <row r="1401" spans="1:22">
      <c r="A1401" s="721" t="s">
        <v>586</v>
      </c>
      <c r="B1401" s="714">
        <v>2008</v>
      </c>
      <c r="D1401" s="722" t="s">
        <v>586</v>
      </c>
      <c r="E1401" s="722" t="s">
        <v>1486</v>
      </c>
      <c r="F1401" s="714" t="s">
        <v>705</v>
      </c>
      <c r="G1401" s="723" t="s">
        <v>1480</v>
      </c>
      <c r="H1401" s="714" t="s">
        <v>1513</v>
      </c>
      <c r="I1401" s="714" t="s">
        <v>1484</v>
      </c>
      <c r="J1401" s="724">
        <v>20</v>
      </c>
      <c r="K1401" s="741">
        <v>19.255493008897766</v>
      </c>
      <c r="L1401" s="741">
        <v>1</v>
      </c>
      <c r="M1401" s="736">
        <v>100</v>
      </c>
      <c r="N1401" s="719">
        <f t="shared" si="63"/>
        <v>19.255493008897766</v>
      </c>
      <c r="O1401" s="737">
        <f t="shared" si="64"/>
        <v>0.9627746504448883</v>
      </c>
      <c r="P1401" s="738">
        <v>0</v>
      </c>
      <c r="Q1401" s="737">
        <f t="shared" si="65"/>
        <v>0.9627746504448883</v>
      </c>
      <c r="R1401" s="714" t="s">
        <v>498</v>
      </c>
      <c r="S1401" s="721" t="s">
        <v>1622</v>
      </c>
      <c r="U1401" s="714">
        <v>48.9</v>
      </c>
      <c r="V1401" s="714">
        <v>10374</v>
      </c>
    </row>
    <row r="1402" spans="1:22">
      <c r="A1402" s="721" t="s">
        <v>586</v>
      </c>
      <c r="B1402" s="714">
        <v>2008</v>
      </c>
      <c r="D1402" s="722" t="s">
        <v>585</v>
      </c>
      <c r="E1402" s="722" t="s">
        <v>1236</v>
      </c>
      <c r="F1402" s="714" t="s">
        <v>705</v>
      </c>
      <c r="G1402" s="723" t="s">
        <v>1480</v>
      </c>
      <c r="H1402" s="714" t="s">
        <v>1513</v>
      </c>
      <c r="I1402" s="714" t="s">
        <v>1484</v>
      </c>
      <c r="J1402" s="724">
        <v>14</v>
      </c>
      <c r="K1402" s="741">
        <v>21.093154167423279</v>
      </c>
      <c r="L1402" s="741">
        <v>1</v>
      </c>
      <c r="M1402" s="736">
        <v>100</v>
      </c>
      <c r="N1402" s="719">
        <f t="shared" si="63"/>
        <v>21.093154167423279</v>
      </c>
      <c r="O1402" s="737">
        <f t="shared" si="64"/>
        <v>1.5066538691016629</v>
      </c>
      <c r="P1402" s="738">
        <v>0</v>
      </c>
      <c r="Q1402" s="737">
        <f t="shared" si="65"/>
        <v>1.5066538691016629</v>
      </c>
      <c r="R1402" s="714" t="s">
        <v>498</v>
      </c>
      <c r="S1402" s="721" t="s">
        <v>1622</v>
      </c>
      <c r="U1402" s="714">
        <v>48.9</v>
      </c>
      <c r="V1402" s="714">
        <v>10374</v>
      </c>
    </row>
    <row r="1403" spans="1:22">
      <c r="A1403" s="721" t="s">
        <v>586</v>
      </c>
      <c r="B1403" s="714">
        <v>2008</v>
      </c>
      <c r="D1403" s="722" t="s">
        <v>586</v>
      </c>
      <c r="E1403" s="722" t="s">
        <v>1500</v>
      </c>
      <c r="F1403" s="714" t="s">
        <v>705</v>
      </c>
      <c r="G1403" s="723" t="s">
        <v>1480</v>
      </c>
      <c r="H1403" s="714" t="s">
        <v>1513</v>
      </c>
      <c r="I1403" s="714" t="s">
        <v>1484</v>
      </c>
      <c r="J1403" s="724">
        <v>30</v>
      </c>
      <c r="K1403" s="741">
        <v>12.199019429816596</v>
      </c>
      <c r="L1403" s="741">
        <v>1</v>
      </c>
      <c r="M1403" s="736">
        <v>100</v>
      </c>
      <c r="N1403" s="719">
        <f t="shared" si="63"/>
        <v>12.199019429816596</v>
      </c>
      <c r="O1403" s="737">
        <f t="shared" si="64"/>
        <v>0.40663398099388653</v>
      </c>
      <c r="P1403" s="738">
        <v>0</v>
      </c>
      <c r="Q1403" s="737">
        <f t="shared" si="65"/>
        <v>0.40663398099388653</v>
      </c>
      <c r="R1403" s="714" t="s">
        <v>498</v>
      </c>
      <c r="S1403" s="721" t="s">
        <v>1622</v>
      </c>
      <c r="U1403" s="714">
        <v>48.9</v>
      </c>
      <c r="V1403" s="714">
        <v>10374</v>
      </c>
    </row>
    <row r="1404" spans="1:22">
      <c r="A1404" s="721" t="s">
        <v>586</v>
      </c>
      <c r="B1404" s="714">
        <v>2008</v>
      </c>
      <c r="D1404" s="722" t="s">
        <v>585</v>
      </c>
      <c r="E1404" s="722" t="s">
        <v>1236</v>
      </c>
      <c r="F1404" s="714" t="s">
        <v>705</v>
      </c>
      <c r="G1404" s="723" t="s">
        <v>1480</v>
      </c>
      <c r="H1404" s="714" t="s">
        <v>1513</v>
      </c>
      <c r="I1404" s="714" t="s">
        <v>1484</v>
      </c>
      <c r="J1404" s="724">
        <v>14</v>
      </c>
      <c r="K1404" s="741">
        <v>19.429816597058288</v>
      </c>
      <c r="L1404" s="741">
        <v>1</v>
      </c>
      <c r="M1404" s="736">
        <v>100</v>
      </c>
      <c r="N1404" s="719">
        <f t="shared" si="63"/>
        <v>19.429816597058288</v>
      </c>
      <c r="O1404" s="737">
        <f t="shared" si="64"/>
        <v>1.3878440426470207</v>
      </c>
      <c r="P1404" s="738">
        <v>0</v>
      </c>
      <c r="Q1404" s="737">
        <f t="shared" si="65"/>
        <v>1.3878440426470207</v>
      </c>
      <c r="R1404" s="714" t="s">
        <v>498</v>
      </c>
      <c r="S1404" s="721" t="s">
        <v>1622</v>
      </c>
      <c r="U1404" s="714">
        <v>48.9</v>
      </c>
      <c r="V1404" s="714">
        <v>10374</v>
      </c>
    </row>
    <row r="1405" spans="1:22">
      <c r="A1405" s="721" t="s">
        <v>586</v>
      </c>
      <c r="B1405" s="714">
        <v>2008</v>
      </c>
      <c r="D1405" s="722" t="s">
        <v>585</v>
      </c>
      <c r="E1405" s="722" t="s">
        <v>1236</v>
      </c>
      <c r="F1405" s="714" t="s">
        <v>705</v>
      </c>
      <c r="G1405" s="723" t="s">
        <v>1480</v>
      </c>
      <c r="H1405" s="714" t="s">
        <v>1513</v>
      </c>
      <c r="I1405" s="714" t="s">
        <v>1484</v>
      </c>
      <c r="J1405" s="724">
        <v>14</v>
      </c>
      <c r="K1405" s="741">
        <v>16.252042854548755</v>
      </c>
      <c r="L1405" s="741">
        <v>1</v>
      </c>
      <c r="M1405" s="736">
        <v>100</v>
      </c>
      <c r="N1405" s="719">
        <f t="shared" si="63"/>
        <v>16.252042854548755</v>
      </c>
      <c r="O1405" s="737">
        <f t="shared" si="64"/>
        <v>1.1608602038963396</v>
      </c>
      <c r="P1405" s="738">
        <v>0</v>
      </c>
      <c r="Q1405" s="737">
        <f t="shared" si="65"/>
        <v>1.1608602038963396</v>
      </c>
      <c r="R1405" s="714" t="s">
        <v>498</v>
      </c>
      <c r="S1405" s="721" t="s">
        <v>1622</v>
      </c>
      <c r="U1405" s="714">
        <v>48.9</v>
      </c>
      <c r="V1405" s="714">
        <v>10374</v>
      </c>
    </row>
    <row r="1406" spans="1:22">
      <c r="A1406" s="721" t="s">
        <v>586</v>
      </c>
      <c r="B1406" s="714">
        <v>2008</v>
      </c>
      <c r="D1406" s="722" t="s">
        <v>586</v>
      </c>
      <c r="E1406" s="722" t="s">
        <v>1500</v>
      </c>
      <c r="F1406" s="714" t="s">
        <v>705</v>
      </c>
      <c r="G1406" s="723" t="s">
        <v>1480</v>
      </c>
      <c r="H1406" s="714" t="s">
        <v>1513</v>
      </c>
      <c r="I1406" s="714" t="s">
        <v>1484</v>
      </c>
      <c r="J1406" s="724">
        <v>30</v>
      </c>
      <c r="K1406" s="741">
        <v>10.55020882513165</v>
      </c>
      <c r="L1406" s="741">
        <v>1</v>
      </c>
      <c r="M1406" s="736">
        <v>100</v>
      </c>
      <c r="N1406" s="719">
        <f t="shared" si="63"/>
        <v>10.55020882513165</v>
      </c>
      <c r="O1406" s="737">
        <f t="shared" si="64"/>
        <v>0.3516736275043883</v>
      </c>
      <c r="P1406" s="738">
        <v>0</v>
      </c>
      <c r="Q1406" s="737">
        <f t="shared" si="65"/>
        <v>0.3516736275043883</v>
      </c>
      <c r="R1406" s="714" t="s">
        <v>498</v>
      </c>
      <c r="S1406" s="721" t="s">
        <v>1622</v>
      </c>
      <c r="U1406" s="714">
        <v>48.9</v>
      </c>
      <c r="V1406" s="714">
        <v>10374</v>
      </c>
    </row>
    <row r="1407" spans="1:22">
      <c r="A1407" s="721" t="s">
        <v>586</v>
      </c>
      <c r="B1407" s="714">
        <v>2008</v>
      </c>
      <c r="D1407" s="722" t="s">
        <v>585</v>
      </c>
      <c r="E1407" s="722" t="s">
        <v>1236</v>
      </c>
      <c r="F1407" s="714" t="s">
        <v>705</v>
      </c>
      <c r="G1407" s="723" t="s">
        <v>1480</v>
      </c>
      <c r="H1407" s="714" t="s">
        <v>1513</v>
      </c>
      <c r="I1407" s="714" t="s">
        <v>1484</v>
      </c>
      <c r="J1407" s="724">
        <v>14</v>
      </c>
      <c r="K1407" s="741">
        <v>21.276557109133829</v>
      </c>
      <c r="L1407" s="741">
        <v>1</v>
      </c>
      <c r="M1407" s="736">
        <v>100</v>
      </c>
      <c r="N1407" s="719">
        <f t="shared" si="63"/>
        <v>21.276557109133829</v>
      </c>
      <c r="O1407" s="737">
        <f t="shared" si="64"/>
        <v>1.5197540792238449</v>
      </c>
      <c r="P1407" s="738">
        <v>0</v>
      </c>
      <c r="Q1407" s="737">
        <f t="shared" si="65"/>
        <v>1.5197540792238449</v>
      </c>
      <c r="R1407" s="714" t="s">
        <v>498</v>
      </c>
      <c r="S1407" s="721" t="s">
        <v>1622</v>
      </c>
      <c r="U1407" s="714">
        <v>48.9</v>
      </c>
      <c r="V1407" s="714">
        <v>10374</v>
      </c>
    </row>
    <row r="1408" spans="1:22">
      <c r="A1408" s="721" t="s">
        <v>586</v>
      </c>
      <c r="B1408" s="714">
        <v>2008</v>
      </c>
      <c r="D1408" s="722" t="s">
        <v>586</v>
      </c>
      <c r="E1408" s="722" t="s">
        <v>1486</v>
      </c>
      <c r="F1408" s="714" t="s">
        <v>705</v>
      </c>
      <c r="G1408" s="723" t="s">
        <v>1480</v>
      </c>
      <c r="H1408" s="714" t="s">
        <v>1513</v>
      </c>
      <c r="I1408" s="714" t="s">
        <v>1484</v>
      </c>
      <c r="J1408" s="724">
        <v>20</v>
      </c>
      <c r="K1408" s="741">
        <v>15.534773924096603</v>
      </c>
      <c r="L1408" s="741">
        <v>1</v>
      </c>
      <c r="M1408" s="736">
        <v>100</v>
      </c>
      <c r="N1408" s="719">
        <f t="shared" si="63"/>
        <v>15.534773924096603</v>
      </c>
      <c r="O1408" s="737">
        <f t="shared" si="64"/>
        <v>0.77673869620483016</v>
      </c>
      <c r="P1408" s="738">
        <v>0</v>
      </c>
      <c r="Q1408" s="737">
        <f t="shared" si="65"/>
        <v>0.77673869620483016</v>
      </c>
      <c r="R1408" s="714" t="s">
        <v>498</v>
      </c>
      <c r="S1408" s="721" t="s">
        <v>1622</v>
      </c>
      <c r="U1408" s="714">
        <v>48.9</v>
      </c>
      <c r="V1408" s="714">
        <v>10374</v>
      </c>
    </row>
    <row r="1409" spans="1:22">
      <c r="A1409" s="721" t="s">
        <v>586</v>
      </c>
      <c r="B1409" s="714">
        <v>2008</v>
      </c>
      <c r="D1409" s="722" t="s">
        <v>585</v>
      </c>
      <c r="E1409" s="722" t="s">
        <v>1236</v>
      </c>
      <c r="F1409" s="714" t="s">
        <v>705</v>
      </c>
      <c r="G1409" s="723" t="s">
        <v>1480</v>
      </c>
      <c r="H1409" s="714" t="s">
        <v>1513</v>
      </c>
      <c r="I1409" s="714" t="s">
        <v>1484</v>
      </c>
      <c r="J1409" s="724">
        <v>14</v>
      </c>
      <c r="K1409" s="741">
        <v>24.350826221173051</v>
      </c>
      <c r="L1409" s="741">
        <v>1</v>
      </c>
      <c r="M1409" s="736">
        <v>100</v>
      </c>
      <c r="N1409" s="719">
        <f t="shared" si="63"/>
        <v>24.350826221173051</v>
      </c>
      <c r="O1409" s="737">
        <f t="shared" si="64"/>
        <v>1.7393447300837896</v>
      </c>
      <c r="P1409" s="738">
        <v>0</v>
      </c>
      <c r="Q1409" s="737">
        <f t="shared" si="65"/>
        <v>1.7393447300837896</v>
      </c>
      <c r="R1409" s="714" t="s">
        <v>498</v>
      </c>
      <c r="S1409" s="721" t="s">
        <v>1622</v>
      </c>
      <c r="U1409" s="714">
        <v>48.9</v>
      </c>
      <c r="V1409" s="714">
        <v>10374</v>
      </c>
    </row>
    <row r="1410" spans="1:22">
      <c r="A1410" s="721" t="s">
        <v>586</v>
      </c>
      <c r="B1410" s="714">
        <v>2008</v>
      </c>
      <c r="D1410" s="722" t="s">
        <v>585</v>
      </c>
      <c r="E1410" s="722" t="s">
        <v>1236</v>
      </c>
      <c r="F1410" s="714" t="s">
        <v>705</v>
      </c>
      <c r="G1410" s="723" t="s">
        <v>1480</v>
      </c>
      <c r="H1410" s="714" t="s">
        <v>1513</v>
      </c>
      <c r="I1410" s="714" t="s">
        <v>1484</v>
      </c>
      <c r="J1410" s="724">
        <v>14</v>
      </c>
      <c r="K1410" s="741">
        <v>26.384601416379152</v>
      </c>
      <c r="L1410" s="741">
        <v>1</v>
      </c>
      <c r="M1410" s="736">
        <v>100</v>
      </c>
      <c r="N1410" s="719">
        <f t="shared" si="63"/>
        <v>26.384601416379152</v>
      </c>
      <c r="O1410" s="737">
        <f t="shared" si="64"/>
        <v>1.8846143868842251</v>
      </c>
      <c r="P1410" s="738">
        <v>0</v>
      </c>
      <c r="Q1410" s="737">
        <f t="shared" si="65"/>
        <v>1.8846143868842251</v>
      </c>
      <c r="R1410" s="714" t="s">
        <v>498</v>
      </c>
      <c r="S1410" s="721" t="s">
        <v>1622</v>
      </c>
      <c r="U1410" s="714">
        <v>48.9</v>
      </c>
      <c r="V1410" s="714">
        <v>10374</v>
      </c>
    </row>
    <row r="1411" spans="1:22">
      <c r="A1411" s="721" t="s">
        <v>586</v>
      </c>
      <c r="B1411" s="714">
        <v>2008</v>
      </c>
      <c r="D1411" s="722" t="s">
        <v>585</v>
      </c>
      <c r="E1411" s="722" t="s">
        <v>1236</v>
      </c>
      <c r="F1411" s="714" t="s">
        <v>705</v>
      </c>
      <c r="G1411" s="723" t="s">
        <v>1480</v>
      </c>
      <c r="H1411" s="714" t="s">
        <v>1513</v>
      </c>
      <c r="I1411" s="714" t="s">
        <v>1484</v>
      </c>
      <c r="J1411" s="724">
        <v>14</v>
      </c>
      <c r="K1411" s="741">
        <v>23.388414744870165</v>
      </c>
      <c r="L1411" s="741">
        <v>1</v>
      </c>
      <c r="M1411" s="736">
        <v>100</v>
      </c>
      <c r="N1411" s="719">
        <f t="shared" ref="N1411:N1474" si="66">+K1411/L1411</f>
        <v>23.388414744870165</v>
      </c>
      <c r="O1411" s="737">
        <f t="shared" ref="O1411:O1474" si="67">+N1411/J1411/M1411*100</f>
        <v>1.6706010532050115</v>
      </c>
      <c r="P1411" s="738">
        <v>0</v>
      </c>
      <c r="Q1411" s="737">
        <f t="shared" si="65"/>
        <v>1.6706010532050115</v>
      </c>
      <c r="R1411" s="714" t="s">
        <v>498</v>
      </c>
      <c r="S1411" s="721" t="s">
        <v>1622</v>
      </c>
      <c r="U1411" s="714">
        <v>48.9</v>
      </c>
      <c r="V1411" s="714">
        <v>10374</v>
      </c>
    </row>
    <row r="1412" spans="1:22">
      <c r="A1412" s="721" t="s">
        <v>586</v>
      </c>
      <c r="B1412" s="714">
        <v>2008</v>
      </c>
      <c r="D1412" s="722" t="s">
        <v>585</v>
      </c>
      <c r="E1412" s="722" t="s">
        <v>1236</v>
      </c>
      <c r="F1412" s="714" t="s">
        <v>705</v>
      </c>
      <c r="G1412" s="723" t="s">
        <v>1480</v>
      </c>
      <c r="H1412" s="714" t="s">
        <v>1513</v>
      </c>
      <c r="I1412" s="714" t="s">
        <v>1484</v>
      </c>
      <c r="J1412" s="724">
        <v>14</v>
      </c>
      <c r="K1412" s="741">
        <v>20.700926094062101</v>
      </c>
      <c r="L1412" s="741">
        <v>1</v>
      </c>
      <c r="M1412" s="736">
        <v>100</v>
      </c>
      <c r="N1412" s="719">
        <f t="shared" si="66"/>
        <v>20.700926094062101</v>
      </c>
      <c r="O1412" s="737">
        <f t="shared" si="67"/>
        <v>1.4786375781472929</v>
      </c>
      <c r="P1412" s="738">
        <v>0</v>
      </c>
      <c r="Q1412" s="737">
        <f t="shared" ref="Q1412:Q1475" si="68">+O1412/(1+P1412)</f>
        <v>1.4786375781472929</v>
      </c>
      <c r="R1412" s="714" t="s">
        <v>498</v>
      </c>
      <c r="S1412" s="721" t="s">
        <v>1622</v>
      </c>
      <c r="U1412" s="714">
        <v>48.9</v>
      </c>
      <c r="V1412" s="714">
        <v>10374</v>
      </c>
    </row>
    <row r="1413" spans="1:22">
      <c r="A1413" s="721" t="s">
        <v>586</v>
      </c>
      <c r="B1413" s="714">
        <v>2008</v>
      </c>
      <c r="D1413" s="722" t="s">
        <v>585</v>
      </c>
      <c r="E1413" s="722" t="s">
        <v>1236</v>
      </c>
      <c r="F1413" s="714" t="s">
        <v>705</v>
      </c>
      <c r="G1413" s="723" t="s">
        <v>1480</v>
      </c>
      <c r="H1413" s="714" t="s">
        <v>1513</v>
      </c>
      <c r="I1413" s="714" t="s">
        <v>1484</v>
      </c>
      <c r="J1413" s="724">
        <v>14</v>
      </c>
      <c r="K1413" s="741">
        <v>21.093154167423279</v>
      </c>
      <c r="L1413" s="741">
        <v>1</v>
      </c>
      <c r="M1413" s="736">
        <v>100</v>
      </c>
      <c r="N1413" s="719">
        <f t="shared" si="66"/>
        <v>21.093154167423279</v>
      </c>
      <c r="O1413" s="737">
        <f t="shared" si="67"/>
        <v>1.5066538691016629</v>
      </c>
      <c r="P1413" s="738">
        <v>0</v>
      </c>
      <c r="Q1413" s="737">
        <f t="shared" si="68"/>
        <v>1.5066538691016629</v>
      </c>
      <c r="R1413" s="714" t="s">
        <v>498</v>
      </c>
      <c r="S1413" s="721" t="s">
        <v>1622</v>
      </c>
      <c r="U1413" s="714">
        <v>48.9</v>
      </c>
      <c r="V1413" s="714">
        <v>10374</v>
      </c>
    </row>
    <row r="1414" spans="1:22">
      <c r="A1414" s="721" t="s">
        <v>586</v>
      </c>
      <c r="B1414" s="714">
        <v>2008</v>
      </c>
      <c r="D1414" s="722" t="s">
        <v>586</v>
      </c>
      <c r="E1414" s="722" t="s">
        <v>1515</v>
      </c>
      <c r="F1414" s="714" t="s">
        <v>705</v>
      </c>
      <c r="G1414" s="723" t="s">
        <v>1480</v>
      </c>
      <c r="H1414" s="714" t="s">
        <v>1513</v>
      </c>
      <c r="I1414" s="714" t="s">
        <v>1484</v>
      </c>
      <c r="J1414" s="724">
        <v>30</v>
      </c>
      <c r="K1414" s="741">
        <v>11.383693481024149</v>
      </c>
      <c r="L1414" s="741">
        <v>1</v>
      </c>
      <c r="M1414" s="736">
        <v>100</v>
      </c>
      <c r="N1414" s="719">
        <f t="shared" si="66"/>
        <v>11.383693481024149</v>
      </c>
      <c r="O1414" s="737">
        <f t="shared" si="67"/>
        <v>0.37945644936747164</v>
      </c>
      <c r="P1414" s="738">
        <v>0</v>
      </c>
      <c r="Q1414" s="737">
        <f t="shared" si="68"/>
        <v>0.37945644936747164</v>
      </c>
      <c r="R1414" s="714" t="s">
        <v>498</v>
      </c>
      <c r="S1414" s="721" t="s">
        <v>1622</v>
      </c>
      <c r="U1414" s="714">
        <v>48.9</v>
      </c>
      <c r="V1414" s="714">
        <v>10374</v>
      </c>
    </row>
    <row r="1415" spans="1:22">
      <c r="A1415" s="721" t="s">
        <v>586</v>
      </c>
      <c r="B1415" s="714">
        <v>2008</v>
      </c>
      <c r="D1415" s="722" t="s">
        <v>585</v>
      </c>
      <c r="E1415" s="722" t="s">
        <v>1236</v>
      </c>
      <c r="F1415" s="714" t="s">
        <v>705</v>
      </c>
      <c r="G1415" s="723" t="s">
        <v>1480</v>
      </c>
      <c r="H1415" s="714" t="s">
        <v>1513</v>
      </c>
      <c r="I1415" s="714" t="s">
        <v>1484</v>
      </c>
      <c r="J1415" s="724">
        <v>14</v>
      </c>
      <c r="K1415" s="741">
        <v>21.093154167423279</v>
      </c>
      <c r="L1415" s="741">
        <v>1</v>
      </c>
      <c r="M1415" s="736">
        <v>100</v>
      </c>
      <c r="N1415" s="719">
        <f t="shared" si="66"/>
        <v>21.093154167423279</v>
      </c>
      <c r="O1415" s="737">
        <f t="shared" si="67"/>
        <v>1.5066538691016629</v>
      </c>
      <c r="P1415" s="738">
        <v>0</v>
      </c>
      <c r="Q1415" s="737">
        <f t="shared" si="68"/>
        <v>1.5066538691016629</v>
      </c>
      <c r="R1415" s="714" t="s">
        <v>498</v>
      </c>
      <c r="S1415" s="721" t="s">
        <v>1622</v>
      </c>
      <c r="U1415" s="714">
        <v>48.9</v>
      </c>
      <c r="V1415" s="714">
        <v>10374</v>
      </c>
    </row>
    <row r="1416" spans="1:22">
      <c r="A1416" s="721" t="s">
        <v>586</v>
      </c>
      <c r="B1416" s="714">
        <v>2008</v>
      </c>
      <c r="D1416" s="722" t="s">
        <v>586</v>
      </c>
      <c r="E1416" s="722" t="s">
        <v>1486</v>
      </c>
      <c r="F1416" s="714" t="s">
        <v>705</v>
      </c>
      <c r="G1416" s="723" t="s">
        <v>1480</v>
      </c>
      <c r="H1416" s="714" t="s">
        <v>1513</v>
      </c>
      <c r="I1416" s="714" t="s">
        <v>1484</v>
      </c>
      <c r="J1416" s="724">
        <v>20</v>
      </c>
      <c r="K1416" s="741">
        <v>19.255493008897766</v>
      </c>
      <c r="L1416" s="741">
        <v>1</v>
      </c>
      <c r="M1416" s="736">
        <v>100</v>
      </c>
      <c r="N1416" s="719">
        <f t="shared" si="66"/>
        <v>19.255493008897766</v>
      </c>
      <c r="O1416" s="737">
        <f t="shared" si="67"/>
        <v>0.9627746504448883</v>
      </c>
      <c r="P1416" s="738">
        <v>0</v>
      </c>
      <c r="Q1416" s="737">
        <f t="shared" si="68"/>
        <v>0.9627746504448883</v>
      </c>
      <c r="R1416" s="714" t="s">
        <v>498</v>
      </c>
      <c r="S1416" s="721" t="s">
        <v>1622</v>
      </c>
      <c r="U1416" s="714">
        <v>48.9</v>
      </c>
      <c r="V1416" s="714">
        <v>10374</v>
      </c>
    </row>
    <row r="1417" spans="1:22">
      <c r="A1417" s="721" t="s">
        <v>586</v>
      </c>
      <c r="B1417" s="714">
        <v>2008</v>
      </c>
      <c r="D1417" s="722" t="s">
        <v>585</v>
      </c>
      <c r="E1417" s="722" t="s">
        <v>1236</v>
      </c>
      <c r="F1417" s="714" t="s">
        <v>705</v>
      </c>
      <c r="G1417" s="723" t="s">
        <v>1480</v>
      </c>
      <c r="H1417" s="714" t="s">
        <v>1513</v>
      </c>
      <c r="I1417" s="714" t="s">
        <v>1484</v>
      </c>
      <c r="J1417" s="724">
        <v>14</v>
      </c>
      <c r="K1417" s="741">
        <v>21.093154167423279</v>
      </c>
      <c r="L1417" s="741">
        <v>1</v>
      </c>
      <c r="M1417" s="736">
        <v>100</v>
      </c>
      <c r="N1417" s="719">
        <f t="shared" si="66"/>
        <v>21.093154167423279</v>
      </c>
      <c r="O1417" s="737">
        <f t="shared" si="67"/>
        <v>1.5066538691016629</v>
      </c>
      <c r="P1417" s="738">
        <v>0</v>
      </c>
      <c r="Q1417" s="737">
        <f t="shared" si="68"/>
        <v>1.5066538691016629</v>
      </c>
      <c r="R1417" s="714" t="s">
        <v>498</v>
      </c>
      <c r="S1417" s="721" t="s">
        <v>1622</v>
      </c>
      <c r="U1417" s="714">
        <v>48.9</v>
      </c>
      <c r="V1417" s="714">
        <v>10374</v>
      </c>
    </row>
    <row r="1418" spans="1:22">
      <c r="A1418" s="721" t="s">
        <v>586</v>
      </c>
      <c r="B1418" s="714">
        <v>2008</v>
      </c>
      <c r="D1418" s="722" t="s">
        <v>586</v>
      </c>
      <c r="E1418" s="722" t="s">
        <v>1515</v>
      </c>
      <c r="F1418" s="714" t="s">
        <v>705</v>
      </c>
      <c r="G1418" s="723" t="s">
        <v>1480</v>
      </c>
      <c r="H1418" s="714" t="s">
        <v>1513</v>
      </c>
      <c r="I1418" s="714" t="s">
        <v>1484</v>
      </c>
      <c r="J1418" s="724">
        <v>30</v>
      </c>
      <c r="K1418" s="741">
        <v>11.383693481024149</v>
      </c>
      <c r="L1418" s="741">
        <v>1</v>
      </c>
      <c r="M1418" s="736">
        <v>100</v>
      </c>
      <c r="N1418" s="719">
        <f t="shared" si="66"/>
        <v>11.383693481024149</v>
      </c>
      <c r="O1418" s="737">
        <f t="shared" si="67"/>
        <v>0.37945644936747164</v>
      </c>
      <c r="P1418" s="738">
        <v>0</v>
      </c>
      <c r="Q1418" s="737">
        <f t="shared" si="68"/>
        <v>0.37945644936747164</v>
      </c>
      <c r="R1418" s="714" t="s">
        <v>498</v>
      </c>
      <c r="S1418" s="721" t="s">
        <v>1622</v>
      </c>
      <c r="U1418" s="714">
        <v>48.9</v>
      </c>
      <c r="V1418" s="714">
        <v>10374</v>
      </c>
    </row>
    <row r="1419" spans="1:22">
      <c r="A1419" s="721" t="s">
        <v>586</v>
      </c>
      <c r="B1419" s="714">
        <v>2008</v>
      </c>
      <c r="D1419" s="722" t="s">
        <v>585</v>
      </c>
      <c r="E1419" s="722" t="s">
        <v>1236</v>
      </c>
      <c r="F1419" s="714" t="s">
        <v>705</v>
      </c>
      <c r="G1419" s="723" t="s">
        <v>1480</v>
      </c>
      <c r="H1419" s="714" t="s">
        <v>1513</v>
      </c>
      <c r="I1419" s="714" t="s">
        <v>1484</v>
      </c>
      <c r="J1419" s="724">
        <v>14</v>
      </c>
      <c r="K1419" s="741">
        <v>20.700926094062101</v>
      </c>
      <c r="L1419" s="741">
        <v>1</v>
      </c>
      <c r="M1419" s="736">
        <v>100</v>
      </c>
      <c r="N1419" s="719">
        <f t="shared" si="66"/>
        <v>20.700926094062101</v>
      </c>
      <c r="O1419" s="737">
        <f t="shared" si="67"/>
        <v>1.4786375781472929</v>
      </c>
      <c r="P1419" s="738">
        <v>0</v>
      </c>
      <c r="Q1419" s="737">
        <f t="shared" si="68"/>
        <v>1.4786375781472929</v>
      </c>
      <c r="R1419" s="714" t="s">
        <v>498</v>
      </c>
      <c r="S1419" s="721" t="s">
        <v>1622</v>
      </c>
      <c r="U1419" s="714">
        <v>48.9</v>
      </c>
      <c r="V1419" s="714">
        <v>10374</v>
      </c>
    </row>
    <row r="1420" spans="1:22">
      <c r="A1420" s="721" t="s">
        <v>586</v>
      </c>
      <c r="B1420" s="714">
        <v>2008</v>
      </c>
      <c r="D1420" s="722" t="s">
        <v>586</v>
      </c>
      <c r="E1420" s="722" t="s">
        <v>1515</v>
      </c>
      <c r="F1420" s="714" t="s">
        <v>705</v>
      </c>
      <c r="G1420" s="723" t="s">
        <v>1480</v>
      </c>
      <c r="H1420" s="714" t="s">
        <v>1513</v>
      </c>
      <c r="I1420" s="714" t="s">
        <v>1484</v>
      </c>
      <c r="J1420" s="724">
        <v>30</v>
      </c>
      <c r="K1420" s="741">
        <v>11.276557109133829</v>
      </c>
      <c r="L1420" s="741">
        <v>1</v>
      </c>
      <c r="M1420" s="736">
        <v>100</v>
      </c>
      <c r="N1420" s="719">
        <f t="shared" si="66"/>
        <v>11.276557109133829</v>
      </c>
      <c r="O1420" s="737">
        <f t="shared" si="67"/>
        <v>0.37588523697112763</v>
      </c>
      <c r="P1420" s="738">
        <v>0</v>
      </c>
      <c r="Q1420" s="737">
        <f t="shared" si="68"/>
        <v>0.37588523697112763</v>
      </c>
      <c r="R1420" s="714" t="s">
        <v>498</v>
      </c>
      <c r="S1420" s="721" t="s">
        <v>1622</v>
      </c>
      <c r="U1420" s="714">
        <v>48.9</v>
      </c>
      <c r="V1420" s="714">
        <v>10374</v>
      </c>
    </row>
    <row r="1421" spans="1:22">
      <c r="A1421" s="714" t="s">
        <v>586</v>
      </c>
      <c r="B1421" s="714">
        <v>2008</v>
      </c>
      <c r="C1421" s="714" t="s">
        <v>1743</v>
      </c>
      <c r="D1421" s="715" t="s">
        <v>585</v>
      </c>
      <c r="E1421" s="715" t="s">
        <v>1236</v>
      </c>
      <c r="F1421" s="714" t="s">
        <v>705</v>
      </c>
      <c r="G1421" s="716" t="s">
        <v>1672</v>
      </c>
      <c r="H1421" s="716" t="s">
        <v>1513</v>
      </c>
      <c r="I1421" s="716" t="s">
        <v>402</v>
      </c>
      <c r="J1421" s="717">
        <v>1</v>
      </c>
      <c r="K1421" s="736">
        <v>1.63</v>
      </c>
      <c r="L1421" s="736">
        <v>1</v>
      </c>
      <c r="M1421" s="736">
        <v>100</v>
      </c>
      <c r="N1421" s="719">
        <f t="shared" si="66"/>
        <v>1.63</v>
      </c>
      <c r="O1421" s="737">
        <f t="shared" si="67"/>
        <v>1.63</v>
      </c>
      <c r="P1421" s="738">
        <v>0</v>
      </c>
      <c r="Q1421" s="737">
        <f t="shared" si="68"/>
        <v>1.63</v>
      </c>
      <c r="R1421" s="714" t="s">
        <v>498</v>
      </c>
      <c r="U1421" s="714">
        <v>48.9</v>
      </c>
      <c r="V1421" s="714">
        <v>10374</v>
      </c>
    </row>
    <row r="1422" spans="1:22">
      <c r="A1422" s="714" t="s">
        <v>586</v>
      </c>
      <c r="B1422" s="714">
        <v>2008</v>
      </c>
      <c r="C1422" s="714" t="s">
        <v>1743</v>
      </c>
      <c r="E1422" s="715" t="s">
        <v>1236</v>
      </c>
      <c r="F1422" s="714" t="s">
        <v>705</v>
      </c>
      <c r="G1422" s="716" t="s">
        <v>1672</v>
      </c>
      <c r="H1422" s="716" t="s">
        <v>1513</v>
      </c>
      <c r="I1422" s="716" t="s">
        <v>1484</v>
      </c>
      <c r="J1422" s="717">
        <v>1</v>
      </c>
      <c r="K1422" s="736">
        <v>0.31</v>
      </c>
      <c r="L1422" s="736">
        <v>1</v>
      </c>
      <c r="M1422" s="736">
        <v>100</v>
      </c>
      <c r="N1422" s="719">
        <f t="shared" si="66"/>
        <v>0.31</v>
      </c>
      <c r="O1422" s="737">
        <f t="shared" si="67"/>
        <v>0.31</v>
      </c>
      <c r="P1422" s="738">
        <v>0</v>
      </c>
      <c r="Q1422" s="737">
        <f t="shared" si="68"/>
        <v>0.31</v>
      </c>
      <c r="R1422" s="714" t="s">
        <v>498</v>
      </c>
      <c r="U1422" s="714">
        <v>48.9</v>
      </c>
      <c r="V1422" s="714">
        <v>10374</v>
      </c>
    </row>
    <row r="1423" spans="1:22">
      <c r="A1423" s="721" t="s">
        <v>589</v>
      </c>
      <c r="B1423" s="714">
        <v>2008</v>
      </c>
      <c r="D1423" s="722" t="s">
        <v>589</v>
      </c>
      <c r="E1423" s="722" t="s">
        <v>1515</v>
      </c>
      <c r="F1423" s="714" t="s">
        <v>705</v>
      </c>
      <c r="G1423" s="723" t="s">
        <v>1480</v>
      </c>
      <c r="H1423" s="714" t="s">
        <v>1588</v>
      </c>
      <c r="I1423" s="714" t="s">
        <v>1484</v>
      </c>
      <c r="J1423" s="724">
        <v>30</v>
      </c>
      <c r="K1423" s="741">
        <v>9.8057018340294171</v>
      </c>
      <c r="L1423" s="741">
        <v>1</v>
      </c>
      <c r="M1423" s="736">
        <v>100</v>
      </c>
      <c r="N1423" s="719">
        <f t="shared" si="66"/>
        <v>9.8057018340294171</v>
      </c>
      <c r="O1423" s="737">
        <f t="shared" si="67"/>
        <v>0.32685672780098057</v>
      </c>
      <c r="P1423" s="738">
        <v>0</v>
      </c>
      <c r="Q1423" s="737">
        <f t="shared" si="68"/>
        <v>0.32685672780098057</v>
      </c>
      <c r="R1423" s="714" t="s">
        <v>498</v>
      </c>
      <c r="S1423" s="721" t="s">
        <v>1626</v>
      </c>
      <c r="U1423" s="714">
        <v>48.9</v>
      </c>
      <c r="V1423" s="714">
        <v>10374</v>
      </c>
    </row>
    <row r="1424" spans="1:22">
      <c r="A1424" s="721" t="s">
        <v>589</v>
      </c>
      <c r="B1424" s="714">
        <v>2008</v>
      </c>
      <c r="D1424" s="722" t="s">
        <v>589</v>
      </c>
      <c r="E1424" s="722" t="s">
        <v>1500</v>
      </c>
      <c r="F1424" s="714" t="s">
        <v>705</v>
      </c>
      <c r="G1424" s="723" t="s">
        <v>1480</v>
      </c>
      <c r="H1424" s="714" t="s">
        <v>1588</v>
      </c>
      <c r="I1424" s="714" t="s">
        <v>1484</v>
      </c>
      <c r="J1424" s="724">
        <v>10</v>
      </c>
      <c r="K1424" s="741">
        <v>2.3606319230070816</v>
      </c>
      <c r="L1424" s="741">
        <v>1</v>
      </c>
      <c r="M1424" s="736">
        <v>100</v>
      </c>
      <c r="N1424" s="719">
        <f t="shared" si="66"/>
        <v>2.3606319230070816</v>
      </c>
      <c r="O1424" s="737">
        <f t="shared" si="67"/>
        <v>0.23606319230070816</v>
      </c>
      <c r="P1424" s="738">
        <v>0</v>
      </c>
      <c r="Q1424" s="737">
        <f t="shared" si="68"/>
        <v>0.23606319230070816</v>
      </c>
      <c r="R1424" s="714" t="s">
        <v>498</v>
      </c>
      <c r="S1424" s="721" t="s">
        <v>1626</v>
      </c>
      <c r="U1424" s="714">
        <v>48.9</v>
      </c>
      <c r="V1424" s="714">
        <v>10374</v>
      </c>
    </row>
    <row r="1425" spans="1:22">
      <c r="A1425" s="721" t="s">
        <v>589</v>
      </c>
      <c r="B1425" s="714">
        <v>2008</v>
      </c>
      <c r="D1425" s="722" t="s">
        <v>588</v>
      </c>
      <c r="E1425" s="722" t="s">
        <v>1236</v>
      </c>
      <c r="F1425" s="714" t="s">
        <v>705</v>
      </c>
      <c r="G1425" s="723" t="s">
        <v>1480</v>
      </c>
      <c r="H1425" s="714" t="s">
        <v>1588</v>
      </c>
      <c r="I1425" s="714" t="s">
        <v>1484</v>
      </c>
      <c r="J1425" s="724">
        <v>20</v>
      </c>
      <c r="K1425" s="741">
        <v>24.087524968222262</v>
      </c>
      <c r="L1425" s="741">
        <v>1</v>
      </c>
      <c r="M1425" s="736">
        <v>100</v>
      </c>
      <c r="N1425" s="719">
        <f t="shared" si="66"/>
        <v>24.087524968222262</v>
      </c>
      <c r="O1425" s="737">
        <f t="shared" si="67"/>
        <v>1.2043762484111131</v>
      </c>
      <c r="P1425" s="738">
        <v>0</v>
      </c>
      <c r="Q1425" s="737">
        <f t="shared" si="68"/>
        <v>1.2043762484111131</v>
      </c>
      <c r="R1425" s="714" t="s">
        <v>498</v>
      </c>
      <c r="S1425" s="721" t="s">
        <v>1626</v>
      </c>
      <c r="U1425" s="714">
        <v>48.9</v>
      </c>
      <c r="V1425" s="714">
        <v>10374</v>
      </c>
    </row>
    <row r="1426" spans="1:22">
      <c r="A1426" s="721" t="s">
        <v>589</v>
      </c>
      <c r="B1426" s="714">
        <v>2008</v>
      </c>
      <c r="D1426" s="722" t="s">
        <v>589</v>
      </c>
      <c r="E1426" s="722" t="s">
        <v>1515</v>
      </c>
      <c r="F1426" s="714" t="s">
        <v>705</v>
      </c>
      <c r="G1426" s="723" t="s">
        <v>1480</v>
      </c>
      <c r="H1426" s="714" t="s">
        <v>1588</v>
      </c>
      <c r="I1426" s="714" t="s">
        <v>1484</v>
      </c>
      <c r="J1426" s="724">
        <v>30</v>
      </c>
      <c r="K1426" s="741">
        <v>11.394588705284184</v>
      </c>
      <c r="L1426" s="741">
        <v>1</v>
      </c>
      <c r="M1426" s="736">
        <v>100</v>
      </c>
      <c r="N1426" s="719">
        <f t="shared" si="66"/>
        <v>11.394588705284184</v>
      </c>
      <c r="O1426" s="737">
        <f t="shared" si="67"/>
        <v>0.37981962350947279</v>
      </c>
      <c r="P1426" s="738">
        <v>0</v>
      </c>
      <c r="Q1426" s="737">
        <f t="shared" si="68"/>
        <v>0.37981962350947279</v>
      </c>
      <c r="R1426" s="714" t="s">
        <v>498</v>
      </c>
      <c r="S1426" s="721" t="s">
        <v>1626</v>
      </c>
      <c r="U1426" s="714">
        <v>48.9</v>
      </c>
      <c r="V1426" s="714">
        <v>10374</v>
      </c>
    </row>
    <row r="1427" spans="1:22">
      <c r="A1427" s="721" t="s">
        <v>589</v>
      </c>
      <c r="B1427" s="714">
        <v>2008</v>
      </c>
      <c r="D1427" s="722" t="s">
        <v>589</v>
      </c>
      <c r="E1427" s="722" t="s">
        <v>1500</v>
      </c>
      <c r="F1427" s="714" t="s">
        <v>705</v>
      </c>
      <c r="G1427" s="723" t="s">
        <v>1480</v>
      </c>
      <c r="H1427" s="714" t="s">
        <v>1588</v>
      </c>
      <c r="I1427" s="714" t="s">
        <v>1484</v>
      </c>
      <c r="J1427" s="724">
        <v>10</v>
      </c>
      <c r="K1427" s="741">
        <v>2.4132921735972395</v>
      </c>
      <c r="L1427" s="741">
        <v>1</v>
      </c>
      <c r="M1427" s="736">
        <v>100</v>
      </c>
      <c r="N1427" s="719">
        <f t="shared" si="66"/>
        <v>2.4132921735972395</v>
      </c>
      <c r="O1427" s="737">
        <f t="shared" si="67"/>
        <v>0.24132921735972396</v>
      </c>
      <c r="P1427" s="738">
        <v>0</v>
      </c>
      <c r="Q1427" s="737">
        <f t="shared" si="68"/>
        <v>0.24132921735972396</v>
      </c>
      <c r="R1427" s="714" t="s">
        <v>498</v>
      </c>
      <c r="S1427" s="721" t="s">
        <v>1626</v>
      </c>
      <c r="U1427" s="714">
        <v>48.9</v>
      </c>
      <c r="V1427" s="714">
        <v>10374</v>
      </c>
    </row>
    <row r="1428" spans="1:22">
      <c r="A1428" s="721" t="s">
        <v>589</v>
      </c>
      <c r="B1428" s="714">
        <v>2008</v>
      </c>
      <c r="D1428" s="722" t="s">
        <v>589</v>
      </c>
      <c r="E1428" s="722" t="s">
        <v>1500</v>
      </c>
      <c r="F1428" s="714" t="s">
        <v>705</v>
      </c>
      <c r="G1428" s="723" t="s">
        <v>1480</v>
      </c>
      <c r="H1428" s="714" t="s">
        <v>1588</v>
      </c>
      <c r="I1428" s="714" t="s">
        <v>1484</v>
      </c>
      <c r="J1428" s="724">
        <v>10</v>
      </c>
      <c r="K1428" s="741">
        <v>2.7528599963682585</v>
      </c>
      <c r="L1428" s="741">
        <v>1</v>
      </c>
      <c r="M1428" s="736">
        <v>100</v>
      </c>
      <c r="N1428" s="719">
        <f t="shared" si="66"/>
        <v>2.7528599963682585</v>
      </c>
      <c r="O1428" s="737">
        <f t="shared" si="67"/>
        <v>0.27528599963682587</v>
      </c>
      <c r="P1428" s="738">
        <v>0</v>
      </c>
      <c r="Q1428" s="737">
        <f t="shared" si="68"/>
        <v>0.27528599963682587</v>
      </c>
      <c r="R1428" s="714" t="s">
        <v>498</v>
      </c>
      <c r="S1428" s="721" t="s">
        <v>1626</v>
      </c>
      <c r="U1428" s="714">
        <v>48.9</v>
      </c>
      <c r="V1428" s="714">
        <v>10374</v>
      </c>
    </row>
    <row r="1429" spans="1:22">
      <c r="A1429" s="721" t="s">
        <v>589</v>
      </c>
      <c r="B1429" s="714">
        <v>2008</v>
      </c>
      <c r="D1429" s="722" t="s">
        <v>589</v>
      </c>
      <c r="E1429" s="722" t="s">
        <v>1515</v>
      </c>
      <c r="F1429" s="714" t="s">
        <v>705</v>
      </c>
      <c r="G1429" s="723" t="s">
        <v>1480</v>
      </c>
      <c r="H1429" s="714" t="s">
        <v>1588</v>
      </c>
      <c r="I1429" s="714" t="s">
        <v>1484</v>
      </c>
      <c r="J1429" s="724">
        <v>30</v>
      </c>
      <c r="K1429" s="741">
        <v>9.6241147630288708</v>
      </c>
      <c r="L1429" s="741">
        <v>1</v>
      </c>
      <c r="M1429" s="736">
        <v>100</v>
      </c>
      <c r="N1429" s="719">
        <f t="shared" si="66"/>
        <v>9.6241147630288708</v>
      </c>
      <c r="O1429" s="737">
        <f t="shared" si="67"/>
        <v>0.3208038254342957</v>
      </c>
      <c r="P1429" s="738">
        <v>0</v>
      </c>
      <c r="Q1429" s="737">
        <f t="shared" si="68"/>
        <v>0.3208038254342957</v>
      </c>
      <c r="R1429" s="714" t="s">
        <v>498</v>
      </c>
      <c r="S1429" s="721" t="s">
        <v>1626</v>
      </c>
      <c r="U1429" s="714">
        <v>48.9</v>
      </c>
      <c r="V1429" s="714">
        <v>10374</v>
      </c>
    </row>
    <row r="1430" spans="1:22">
      <c r="A1430" s="721" t="s">
        <v>589</v>
      </c>
      <c r="B1430" s="714">
        <v>2008</v>
      </c>
      <c r="D1430" s="722" t="s">
        <v>589</v>
      </c>
      <c r="E1430" s="722" t="s">
        <v>1500</v>
      </c>
      <c r="F1430" s="714" t="s">
        <v>705</v>
      </c>
      <c r="G1430" s="723" t="s">
        <v>1480</v>
      </c>
      <c r="H1430" s="714" t="s">
        <v>1588</v>
      </c>
      <c r="I1430" s="714" t="s">
        <v>1484</v>
      </c>
      <c r="J1430" s="724">
        <v>10</v>
      </c>
      <c r="K1430" s="741">
        <v>2.6148538224078441</v>
      </c>
      <c r="L1430" s="741">
        <v>1</v>
      </c>
      <c r="M1430" s="736">
        <v>100</v>
      </c>
      <c r="N1430" s="719">
        <f t="shared" si="66"/>
        <v>2.6148538224078441</v>
      </c>
      <c r="O1430" s="737">
        <f t="shared" si="67"/>
        <v>0.26148538224078444</v>
      </c>
      <c r="P1430" s="738">
        <v>0</v>
      </c>
      <c r="Q1430" s="737">
        <f t="shared" si="68"/>
        <v>0.26148538224078444</v>
      </c>
      <c r="R1430" s="714" t="s">
        <v>498</v>
      </c>
      <c r="S1430" s="721" t="s">
        <v>1626</v>
      </c>
      <c r="U1430" s="714">
        <v>48.9</v>
      </c>
      <c r="V1430" s="714">
        <v>10374</v>
      </c>
    </row>
    <row r="1431" spans="1:22">
      <c r="A1431" s="721" t="s">
        <v>589</v>
      </c>
      <c r="B1431" s="714">
        <v>2008</v>
      </c>
      <c r="D1431" s="722" t="s">
        <v>588</v>
      </c>
      <c r="E1431" s="722" t="s">
        <v>1236</v>
      </c>
      <c r="F1431" s="714" t="s">
        <v>705</v>
      </c>
      <c r="G1431" s="723" t="s">
        <v>1480</v>
      </c>
      <c r="H1431" s="714" t="s">
        <v>1588</v>
      </c>
      <c r="I1431" s="714" t="s">
        <v>1484</v>
      </c>
      <c r="J1431" s="724">
        <v>20</v>
      </c>
      <c r="K1431" s="741">
        <v>31.656074087524967</v>
      </c>
      <c r="L1431" s="741">
        <v>1</v>
      </c>
      <c r="M1431" s="736">
        <v>100</v>
      </c>
      <c r="N1431" s="719">
        <f t="shared" si="66"/>
        <v>31.656074087524967</v>
      </c>
      <c r="O1431" s="737">
        <f t="shared" si="67"/>
        <v>1.5828037043762482</v>
      </c>
      <c r="P1431" s="738">
        <v>0</v>
      </c>
      <c r="Q1431" s="737">
        <f t="shared" si="68"/>
        <v>1.5828037043762482</v>
      </c>
      <c r="R1431" s="714" t="s">
        <v>498</v>
      </c>
      <c r="S1431" s="721" t="s">
        <v>1626</v>
      </c>
      <c r="U1431" s="714">
        <v>48.9</v>
      </c>
      <c r="V1431" s="714">
        <v>10374</v>
      </c>
    </row>
    <row r="1432" spans="1:22">
      <c r="A1432" s="721" t="s">
        <v>589</v>
      </c>
      <c r="B1432" s="714">
        <v>2008</v>
      </c>
      <c r="D1432" s="722" t="s">
        <v>589</v>
      </c>
      <c r="E1432" s="722" t="s">
        <v>1500</v>
      </c>
      <c r="F1432" s="714" t="s">
        <v>705</v>
      </c>
      <c r="G1432" s="723" t="s">
        <v>1480</v>
      </c>
      <c r="H1432" s="714" t="s">
        <v>1588</v>
      </c>
      <c r="I1432" s="714" t="s">
        <v>1484</v>
      </c>
      <c r="J1432" s="724">
        <v>10</v>
      </c>
      <c r="K1432" s="741">
        <v>3.3175957871799526</v>
      </c>
      <c r="L1432" s="741">
        <v>1</v>
      </c>
      <c r="M1432" s="736">
        <v>100</v>
      </c>
      <c r="N1432" s="719">
        <f t="shared" si="66"/>
        <v>3.3175957871799526</v>
      </c>
      <c r="O1432" s="737">
        <f t="shared" si="67"/>
        <v>0.33175957871799527</v>
      </c>
      <c r="P1432" s="738">
        <v>0</v>
      </c>
      <c r="Q1432" s="737">
        <f t="shared" si="68"/>
        <v>0.33175957871799527</v>
      </c>
      <c r="R1432" s="714" t="s">
        <v>498</v>
      </c>
      <c r="S1432" s="721" t="s">
        <v>1626</v>
      </c>
      <c r="U1432" s="714">
        <v>48.9</v>
      </c>
      <c r="V1432" s="714">
        <v>10374</v>
      </c>
    </row>
    <row r="1433" spans="1:22">
      <c r="A1433" s="721" t="s">
        <v>589</v>
      </c>
      <c r="B1433" s="714">
        <v>2008</v>
      </c>
      <c r="D1433" s="722" t="s">
        <v>589</v>
      </c>
      <c r="E1433" s="722" t="s">
        <v>1515</v>
      </c>
      <c r="F1433" s="714" t="s">
        <v>705</v>
      </c>
      <c r="G1433" s="723" t="s">
        <v>1480</v>
      </c>
      <c r="H1433" s="714" t="s">
        <v>1588</v>
      </c>
      <c r="I1433" s="714" t="s">
        <v>1484</v>
      </c>
      <c r="J1433" s="724">
        <v>30</v>
      </c>
      <c r="K1433" s="741">
        <v>10.895224260032684</v>
      </c>
      <c r="L1433" s="741">
        <v>1</v>
      </c>
      <c r="M1433" s="736">
        <v>100</v>
      </c>
      <c r="N1433" s="719">
        <f t="shared" si="66"/>
        <v>10.895224260032684</v>
      </c>
      <c r="O1433" s="737">
        <f t="shared" si="67"/>
        <v>0.36317414200108949</v>
      </c>
      <c r="P1433" s="738">
        <v>0</v>
      </c>
      <c r="Q1433" s="737">
        <f t="shared" si="68"/>
        <v>0.36317414200108949</v>
      </c>
      <c r="R1433" s="714" t="s">
        <v>498</v>
      </c>
      <c r="S1433" s="721" t="s">
        <v>1626</v>
      </c>
      <c r="U1433" s="714">
        <v>48.9</v>
      </c>
      <c r="V1433" s="714">
        <v>10374</v>
      </c>
    </row>
    <row r="1434" spans="1:22">
      <c r="A1434" s="721" t="s">
        <v>589</v>
      </c>
      <c r="B1434" s="714">
        <v>2008</v>
      </c>
      <c r="D1434" s="722" t="s">
        <v>589</v>
      </c>
      <c r="E1434" s="722" t="s">
        <v>1500</v>
      </c>
      <c r="F1434" s="714" t="s">
        <v>705</v>
      </c>
      <c r="G1434" s="723" t="s">
        <v>1480</v>
      </c>
      <c r="H1434" s="714" t="s">
        <v>1588</v>
      </c>
      <c r="I1434" s="714" t="s">
        <v>1484</v>
      </c>
      <c r="J1434" s="724">
        <v>10</v>
      </c>
      <c r="K1434" s="741">
        <v>2.9961866715089882</v>
      </c>
      <c r="L1434" s="741">
        <v>1</v>
      </c>
      <c r="M1434" s="736">
        <v>100</v>
      </c>
      <c r="N1434" s="719">
        <f t="shared" si="66"/>
        <v>2.9961866715089882</v>
      </c>
      <c r="O1434" s="737">
        <f t="shared" si="67"/>
        <v>0.2996186671508988</v>
      </c>
      <c r="P1434" s="738">
        <v>0</v>
      </c>
      <c r="Q1434" s="737">
        <f t="shared" si="68"/>
        <v>0.2996186671508988</v>
      </c>
      <c r="R1434" s="714" t="s">
        <v>498</v>
      </c>
      <c r="S1434" s="721" t="s">
        <v>1626</v>
      </c>
      <c r="U1434" s="714">
        <v>48.9</v>
      </c>
      <c r="V1434" s="714">
        <v>10374</v>
      </c>
    </row>
    <row r="1435" spans="1:22">
      <c r="A1435" s="721" t="s">
        <v>589</v>
      </c>
      <c r="B1435" s="714">
        <v>2008</v>
      </c>
      <c r="D1435" s="722" t="s">
        <v>589</v>
      </c>
      <c r="E1435" s="722" t="s">
        <v>1515</v>
      </c>
      <c r="F1435" s="714" t="s">
        <v>705</v>
      </c>
      <c r="G1435" s="723" t="s">
        <v>1480</v>
      </c>
      <c r="H1435" s="714" t="s">
        <v>1588</v>
      </c>
      <c r="I1435" s="714" t="s">
        <v>1484</v>
      </c>
      <c r="J1435" s="724">
        <v>30</v>
      </c>
      <c r="K1435" s="741">
        <v>11.779553295805337</v>
      </c>
      <c r="L1435" s="741">
        <v>1</v>
      </c>
      <c r="M1435" s="736">
        <v>100</v>
      </c>
      <c r="N1435" s="719">
        <f t="shared" si="66"/>
        <v>11.779553295805337</v>
      </c>
      <c r="O1435" s="737">
        <f t="shared" si="67"/>
        <v>0.39265177652684458</v>
      </c>
      <c r="P1435" s="738">
        <v>0</v>
      </c>
      <c r="Q1435" s="737">
        <f t="shared" si="68"/>
        <v>0.39265177652684458</v>
      </c>
      <c r="R1435" s="714" t="s">
        <v>498</v>
      </c>
      <c r="S1435" s="721" t="s">
        <v>1626</v>
      </c>
      <c r="U1435" s="714">
        <v>48.9</v>
      </c>
      <c r="V1435" s="714">
        <v>10374</v>
      </c>
    </row>
    <row r="1436" spans="1:22">
      <c r="A1436" s="721" t="s">
        <v>589</v>
      </c>
      <c r="B1436" s="714">
        <v>2008</v>
      </c>
      <c r="D1436" s="722" t="s">
        <v>589</v>
      </c>
      <c r="E1436" s="722" t="s">
        <v>1515</v>
      </c>
      <c r="F1436" s="714" t="s">
        <v>705</v>
      </c>
      <c r="G1436" s="723" t="s">
        <v>1480</v>
      </c>
      <c r="H1436" s="714" t="s">
        <v>1588</v>
      </c>
      <c r="I1436" s="714" t="s">
        <v>1484</v>
      </c>
      <c r="J1436" s="724">
        <v>30</v>
      </c>
      <c r="K1436" s="741">
        <v>10.895224260032684</v>
      </c>
      <c r="L1436" s="741">
        <v>1</v>
      </c>
      <c r="M1436" s="736">
        <v>100</v>
      </c>
      <c r="N1436" s="719">
        <f t="shared" si="66"/>
        <v>10.895224260032684</v>
      </c>
      <c r="O1436" s="737">
        <f t="shared" si="67"/>
        <v>0.36317414200108949</v>
      </c>
      <c r="P1436" s="738">
        <v>0</v>
      </c>
      <c r="Q1436" s="737">
        <f t="shared" si="68"/>
        <v>0.36317414200108949</v>
      </c>
      <c r="R1436" s="714" t="s">
        <v>498</v>
      </c>
      <c r="S1436" s="721" t="s">
        <v>1626</v>
      </c>
      <c r="U1436" s="714">
        <v>48.9</v>
      </c>
      <c r="V1436" s="714">
        <v>10374</v>
      </c>
    </row>
    <row r="1437" spans="1:22">
      <c r="A1437" s="721" t="s">
        <v>589</v>
      </c>
      <c r="B1437" s="714">
        <v>2008</v>
      </c>
      <c r="D1437" s="722" t="s">
        <v>589</v>
      </c>
      <c r="E1437" s="722" t="s">
        <v>1617</v>
      </c>
      <c r="F1437" s="714" t="s">
        <v>705</v>
      </c>
      <c r="G1437" s="723" t="s">
        <v>1480</v>
      </c>
      <c r="H1437" s="714" t="s">
        <v>1588</v>
      </c>
      <c r="I1437" s="714" t="s">
        <v>1484</v>
      </c>
      <c r="J1437" s="724">
        <v>20</v>
      </c>
      <c r="K1437" s="741">
        <v>11.770473942255311</v>
      </c>
      <c r="L1437" s="741">
        <v>1</v>
      </c>
      <c r="M1437" s="736">
        <v>100</v>
      </c>
      <c r="N1437" s="719">
        <f t="shared" si="66"/>
        <v>11.770473942255311</v>
      </c>
      <c r="O1437" s="737">
        <f t="shared" si="67"/>
        <v>0.58852369711276553</v>
      </c>
      <c r="P1437" s="738">
        <v>0</v>
      </c>
      <c r="Q1437" s="737">
        <f t="shared" si="68"/>
        <v>0.58852369711276553</v>
      </c>
      <c r="R1437" s="714" t="s">
        <v>498</v>
      </c>
      <c r="S1437" s="721" t="s">
        <v>1626</v>
      </c>
      <c r="U1437" s="714">
        <v>48.9</v>
      </c>
      <c r="V1437" s="714">
        <v>10374</v>
      </c>
    </row>
    <row r="1438" spans="1:22">
      <c r="A1438" s="721" t="s">
        <v>589</v>
      </c>
      <c r="B1438" s="714">
        <v>2008</v>
      </c>
      <c r="D1438" s="722" t="s">
        <v>589</v>
      </c>
      <c r="E1438" s="722" t="s">
        <v>1500</v>
      </c>
      <c r="F1438" s="714" t="s">
        <v>705</v>
      </c>
      <c r="G1438" s="723" t="s">
        <v>1480</v>
      </c>
      <c r="H1438" s="714" t="s">
        <v>1588</v>
      </c>
      <c r="I1438" s="714" t="s">
        <v>1484</v>
      </c>
      <c r="J1438" s="724">
        <v>10</v>
      </c>
      <c r="K1438" s="741">
        <v>3.4447067368803337</v>
      </c>
      <c r="L1438" s="741">
        <v>1</v>
      </c>
      <c r="M1438" s="736">
        <v>100</v>
      </c>
      <c r="N1438" s="719">
        <f t="shared" si="66"/>
        <v>3.4447067368803337</v>
      </c>
      <c r="O1438" s="737">
        <f t="shared" si="67"/>
        <v>0.34447067368803336</v>
      </c>
      <c r="P1438" s="738">
        <v>0</v>
      </c>
      <c r="Q1438" s="737">
        <f t="shared" si="68"/>
        <v>0.34447067368803336</v>
      </c>
      <c r="R1438" s="714" t="s">
        <v>498</v>
      </c>
      <c r="S1438" s="721" t="s">
        <v>1626</v>
      </c>
      <c r="U1438" s="714">
        <v>48.9</v>
      </c>
      <c r="V1438" s="714">
        <v>10374</v>
      </c>
    </row>
    <row r="1439" spans="1:22">
      <c r="A1439" s="721" t="s">
        <v>589</v>
      </c>
      <c r="B1439" s="714">
        <v>2008</v>
      </c>
      <c r="D1439" s="722" t="s">
        <v>589</v>
      </c>
      <c r="E1439" s="722" t="s">
        <v>1500</v>
      </c>
      <c r="F1439" s="714" t="s">
        <v>705</v>
      </c>
      <c r="G1439" s="723" t="s">
        <v>1480</v>
      </c>
      <c r="H1439" s="714" t="s">
        <v>1588</v>
      </c>
      <c r="I1439" s="714" t="s">
        <v>1484</v>
      </c>
      <c r="J1439" s="724">
        <v>10</v>
      </c>
      <c r="K1439" s="741">
        <v>2.738333030688215</v>
      </c>
      <c r="L1439" s="741">
        <v>1</v>
      </c>
      <c r="M1439" s="736">
        <v>100</v>
      </c>
      <c r="N1439" s="719">
        <f t="shared" si="66"/>
        <v>2.738333030688215</v>
      </c>
      <c r="O1439" s="737">
        <f t="shared" si="67"/>
        <v>0.27383330306882148</v>
      </c>
      <c r="P1439" s="738">
        <v>0</v>
      </c>
      <c r="Q1439" s="737">
        <f t="shared" si="68"/>
        <v>0.27383330306882148</v>
      </c>
      <c r="R1439" s="714" t="s">
        <v>498</v>
      </c>
      <c r="S1439" s="721" t="s">
        <v>1626</v>
      </c>
      <c r="U1439" s="714">
        <v>48.9</v>
      </c>
      <c r="V1439" s="714">
        <v>10374</v>
      </c>
    </row>
    <row r="1440" spans="1:22">
      <c r="A1440" s="721" t="s">
        <v>589</v>
      </c>
      <c r="B1440" s="714">
        <v>2008</v>
      </c>
      <c r="D1440" s="722" t="s">
        <v>588</v>
      </c>
      <c r="E1440" s="722" t="s">
        <v>1236</v>
      </c>
      <c r="F1440" s="714" t="s">
        <v>705</v>
      </c>
      <c r="G1440" s="723" t="s">
        <v>1480</v>
      </c>
      <c r="H1440" s="714" t="s">
        <v>1588</v>
      </c>
      <c r="I1440" s="714" t="s">
        <v>1484</v>
      </c>
      <c r="J1440" s="724">
        <v>20</v>
      </c>
      <c r="K1440" s="741">
        <v>27.773742509533317</v>
      </c>
      <c r="L1440" s="741">
        <v>1</v>
      </c>
      <c r="M1440" s="736">
        <v>100</v>
      </c>
      <c r="N1440" s="719">
        <f t="shared" si="66"/>
        <v>27.773742509533317</v>
      </c>
      <c r="O1440" s="737">
        <f t="shared" si="67"/>
        <v>1.388687125476666</v>
      </c>
      <c r="P1440" s="738">
        <v>0</v>
      </c>
      <c r="Q1440" s="737">
        <f t="shared" si="68"/>
        <v>1.388687125476666</v>
      </c>
      <c r="R1440" s="714" t="s">
        <v>498</v>
      </c>
      <c r="S1440" s="721" t="s">
        <v>1626</v>
      </c>
      <c r="U1440" s="714">
        <v>48.9</v>
      </c>
      <c r="V1440" s="714">
        <v>10374</v>
      </c>
    </row>
    <row r="1441" spans="1:22">
      <c r="A1441" s="721" t="s">
        <v>589</v>
      </c>
      <c r="B1441" s="714">
        <v>2008</v>
      </c>
      <c r="D1441" s="722" t="s">
        <v>589</v>
      </c>
      <c r="E1441" s="722" t="s">
        <v>1500</v>
      </c>
      <c r="F1441" s="714" t="s">
        <v>705</v>
      </c>
      <c r="G1441" s="723" t="s">
        <v>1480</v>
      </c>
      <c r="H1441" s="714" t="s">
        <v>1588</v>
      </c>
      <c r="I1441" s="714" t="s">
        <v>1484</v>
      </c>
      <c r="J1441" s="724">
        <v>10</v>
      </c>
      <c r="K1441" s="741">
        <v>2.8145996005084437</v>
      </c>
      <c r="L1441" s="741">
        <v>1</v>
      </c>
      <c r="M1441" s="736">
        <v>100</v>
      </c>
      <c r="N1441" s="719">
        <f t="shared" si="66"/>
        <v>2.8145996005084437</v>
      </c>
      <c r="O1441" s="737">
        <f t="shared" si="67"/>
        <v>0.28145996005084439</v>
      </c>
      <c r="P1441" s="738">
        <v>0</v>
      </c>
      <c r="Q1441" s="737">
        <f t="shared" si="68"/>
        <v>0.28145996005084439</v>
      </c>
      <c r="R1441" s="714" t="s">
        <v>498</v>
      </c>
      <c r="S1441" s="721" t="s">
        <v>1626</v>
      </c>
      <c r="U1441" s="714">
        <v>48.9</v>
      </c>
      <c r="V1441" s="714">
        <v>10374</v>
      </c>
    </row>
    <row r="1442" spans="1:22">
      <c r="A1442" s="721" t="s">
        <v>589</v>
      </c>
      <c r="B1442" s="714">
        <v>2008</v>
      </c>
      <c r="D1442" s="722" t="s">
        <v>589</v>
      </c>
      <c r="E1442" s="722" t="s">
        <v>1617</v>
      </c>
      <c r="F1442" s="714" t="s">
        <v>705</v>
      </c>
      <c r="G1442" s="723" t="s">
        <v>1480</v>
      </c>
      <c r="H1442" s="714" t="s">
        <v>1588</v>
      </c>
      <c r="I1442" s="714" t="s">
        <v>1484</v>
      </c>
      <c r="J1442" s="724">
        <v>20</v>
      </c>
      <c r="K1442" s="741">
        <v>10.886144906482658</v>
      </c>
      <c r="L1442" s="741">
        <v>1</v>
      </c>
      <c r="M1442" s="736">
        <v>100</v>
      </c>
      <c r="N1442" s="719">
        <f t="shared" si="66"/>
        <v>10.886144906482658</v>
      </c>
      <c r="O1442" s="737">
        <f t="shared" si="67"/>
        <v>0.54430724532413288</v>
      </c>
      <c r="P1442" s="738">
        <v>0</v>
      </c>
      <c r="Q1442" s="737">
        <f t="shared" si="68"/>
        <v>0.54430724532413288</v>
      </c>
      <c r="R1442" s="714" t="s">
        <v>498</v>
      </c>
      <c r="S1442" s="721" t="s">
        <v>1626</v>
      </c>
      <c r="U1442" s="714">
        <v>48.9</v>
      </c>
      <c r="V1442" s="714">
        <v>10374</v>
      </c>
    </row>
    <row r="1443" spans="1:22">
      <c r="A1443" s="721" t="s">
        <v>589</v>
      </c>
      <c r="B1443" s="714">
        <v>2008</v>
      </c>
      <c r="D1443" s="722" t="s">
        <v>1627</v>
      </c>
      <c r="E1443" s="722" t="s">
        <v>1617</v>
      </c>
      <c r="F1443" s="714" t="s">
        <v>705</v>
      </c>
      <c r="G1443" s="723" t="s">
        <v>1480</v>
      </c>
      <c r="H1443" s="714" t="s">
        <v>1588</v>
      </c>
      <c r="I1443" s="714" t="s">
        <v>1484</v>
      </c>
      <c r="J1443" s="724">
        <v>20</v>
      </c>
      <c r="K1443" s="741">
        <v>16.629743962229888</v>
      </c>
      <c r="L1443" s="741">
        <v>1</v>
      </c>
      <c r="M1443" s="736">
        <v>100</v>
      </c>
      <c r="N1443" s="719">
        <f t="shared" si="66"/>
        <v>16.629743962229888</v>
      </c>
      <c r="O1443" s="737">
        <f t="shared" si="67"/>
        <v>0.83148719811149441</v>
      </c>
      <c r="P1443" s="738">
        <v>0</v>
      </c>
      <c r="Q1443" s="737">
        <f t="shared" si="68"/>
        <v>0.83148719811149441</v>
      </c>
      <c r="R1443" s="714" t="s">
        <v>498</v>
      </c>
      <c r="S1443" s="721" t="s">
        <v>1626</v>
      </c>
      <c r="U1443" s="714">
        <v>48.9</v>
      </c>
      <c r="V1443" s="714">
        <v>10374</v>
      </c>
    </row>
    <row r="1444" spans="1:22">
      <c r="A1444" s="721" t="s">
        <v>589</v>
      </c>
      <c r="B1444" s="714">
        <v>2008</v>
      </c>
      <c r="D1444" s="722" t="s">
        <v>588</v>
      </c>
      <c r="E1444" s="722" t="s">
        <v>1236</v>
      </c>
      <c r="F1444" s="714" t="s">
        <v>705</v>
      </c>
      <c r="G1444" s="723" t="s">
        <v>1480</v>
      </c>
      <c r="H1444" s="714" t="s">
        <v>1588</v>
      </c>
      <c r="I1444" s="714" t="s">
        <v>1484</v>
      </c>
      <c r="J1444" s="724">
        <v>20</v>
      </c>
      <c r="K1444" s="741">
        <v>32.803704376248412</v>
      </c>
      <c r="L1444" s="741">
        <v>1</v>
      </c>
      <c r="M1444" s="736">
        <v>100</v>
      </c>
      <c r="N1444" s="719">
        <f t="shared" si="66"/>
        <v>32.803704376248412</v>
      </c>
      <c r="O1444" s="737">
        <f t="shared" si="67"/>
        <v>1.6401852188124204</v>
      </c>
      <c r="P1444" s="738">
        <v>0</v>
      </c>
      <c r="Q1444" s="737">
        <f t="shared" si="68"/>
        <v>1.6401852188124204</v>
      </c>
      <c r="R1444" s="714" t="s">
        <v>498</v>
      </c>
      <c r="S1444" s="721" t="s">
        <v>1626</v>
      </c>
      <c r="U1444" s="714">
        <v>48.9</v>
      </c>
      <c r="V1444" s="714">
        <v>10374</v>
      </c>
    </row>
    <row r="1445" spans="1:22">
      <c r="A1445" s="721" t="s">
        <v>589</v>
      </c>
      <c r="B1445" s="714">
        <v>2008</v>
      </c>
      <c r="D1445" s="722" t="s">
        <v>589</v>
      </c>
      <c r="E1445" s="722" t="s">
        <v>1515</v>
      </c>
      <c r="F1445" s="714" t="s">
        <v>705</v>
      </c>
      <c r="G1445" s="723" t="s">
        <v>1480</v>
      </c>
      <c r="H1445" s="714" t="s">
        <v>1588</v>
      </c>
      <c r="I1445" s="714" t="s">
        <v>1484</v>
      </c>
      <c r="J1445" s="724">
        <v>30</v>
      </c>
      <c r="K1445" s="741">
        <v>11.312874523333937</v>
      </c>
      <c r="L1445" s="741">
        <v>1</v>
      </c>
      <c r="M1445" s="736">
        <v>100</v>
      </c>
      <c r="N1445" s="719">
        <f t="shared" si="66"/>
        <v>11.312874523333937</v>
      </c>
      <c r="O1445" s="737">
        <f t="shared" si="67"/>
        <v>0.37709581744446458</v>
      </c>
      <c r="P1445" s="738">
        <v>0</v>
      </c>
      <c r="Q1445" s="737">
        <f t="shared" si="68"/>
        <v>0.37709581744446458</v>
      </c>
      <c r="R1445" s="714" t="s">
        <v>498</v>
      </c>
      <c r="S1445" s="721" t="s">
        <v>1626</v>
      </c>
      <c r="U1445" s="714">
        <v>48.9</v>
      </c>
      <c r="V1445" s="714">
        <v>10374</v>
      </c>
    </row>
    <row r="1446" spans="1:22">
      <c r="A1446" s="721" t="s">
        <v>589</v>
      </c>
      <c r="B1446" s="714">
        <v>2008</v>
      </c>
      <c r="D1446" s="722" t="s">
        <v>589</v>
      </c>
      <c r="E1446" s="722" t="s">
        <v>1500</v>
      </c>
      <c r="F1446" s="714" t="s">
        <v>705</v>
      </c>
      <c r="G1446" s="723" t="s">
        <v>1480</v>
      </c>
      <c r="H1446" s="714" t="s">
        <v>1588</v>
      </c>
      <c r="I1446" s="714" t="s">
        <v>1484</v>
      </c>
      <c r="J1446" s="724">
        <v>10</v>
      </c>
      <c r="K1446" s="741">
        <v>3.1868530960595605</v>
      </c>
      <c r="L1446" s="741">
        <v>1</v>
      </c>
      <c r="M1446" s="736">
        <v>100</v>
      </c>
      <c r="N1446" s="719">
        <f t="shared" si="66"/>
        <v>3.1868530960595605</v>
      </c>
      <c r="O1446" s="737">
        <f t="shared" si="67"/>
        <v>0.31868530960595604</v>
      </c>
      <c r="P1446" s="738">
        <v>0</v>
      </c>
      <c r="Q1446" s="737">
        <f t="shared" si="68"/>
        <v>0.31868530960595604</v>
      </c>
      <c r="R1446" s="714" t="s">
        <v>498</v>
      </c>
      <c r="S1446" s="721" t="s">
        <v>1626</v>
      </c>
      <c r="U1446" s="714">
        <v>48.9</v>
      </c>
      <c r="V1446" s="714">
        <v>10374</v>
      </c>
    </row>
    <row r="1447" spans="1:22">
      <c r="A1447" s="721" t="s">
        <v>589</v>
      </c>
      <c r="B1447" s="714">
        <v>2008</v>
      </c>
      <c r="D1447" s="722" t="s">
        <v>589</v>
      </c>
      <c r="E1447" s="722" t="s">
        <v>1515</v>
      </c>
      <c r="F1447" s="714" t="s">
        <v>705</v>
      </c>
      <c r="G1447" s="723" t="s">
        <v>1480</v>
      </c>
      <c r="H1447" s="714" t="s">
        <v>1588</v>
      </c>
      <c r="I1447" s="714" t="s">
        <v>1484</v>
      </c>
      <c r="J1447" s="724">
        <v>30</v>
      </c>
      <c r="K1447" s="741">
        <v>10.740875249682222</v>
      </c>
      <c r="L1447" s="741">
        <v>1</v>
      </c>
      <c r="M1447" s="736">
        <v>100</v>
      </c>
      <c r="N1447" s="719">
        <f t="shared" si="66"/>
        <v>10.740875249682222</v>
      </c>
      <c r="O1447" s="737">
        <f t="shared" si="67"/>
        <v>0.35802917498940739</v>
      </c>
      <c r="P1447" s="738">
        <v>0</v>
      </c>
      <c r="Q1447" s="737">
        <f t="shared" si="68"/>
        <v>0.35802917498940739</v>
      </c>
      <c r="R1447" s="714" t="s">
        <v>498</v>
      </c>
      <c r="S1447" s="721" t="s">
        <v>1626</v>
      </c>
      <c r="U1447" s="714">
        <v>48.9</v>
      </c>
      <c r="V1447" s="714">
        <v>10374</v>
      </c>
    </row>
    <row r="1448" spans="1:22">
      <c r="A1448" s="721" t="s">
        <v>589</v>
      </c>
      <c r="B1448" s="714">
        <v>2008</v>
      </c>
      <c r="D1448" s="722" t="s">
        <v>589</v>
      </c>
      <c r="E1448" s="722" t="s">
        <v>1515</v>
      </c>
      <c r="F1448" s="714" t="s">
        <v>705</v>
      </c>
      <c r="G1448" s="723" t="s">
        <v>1480</v>
      </c>
      <c r="H1448" s="714" t="s">
        <v>1588</v>
      </c>
      <c r="I1448" s="714" t="s">
        <v>1484</v>
      </c>
      <c r="J1448" s="724">
        <v>30</v>
      </c>
      <c r="K1448" s="741">
        <v>10.813510078082439</v>
      </c>
      <c r="L1448" s="741">
        <v>1</v>
      </c>
      <c r="M1448" s="736">
        <v>100</v>
      </c>
      <c r="N1448" s="719">
        <f t="shared" si="66"/>
        <v>10.813510078082439</v>
      </c>
      <c r="O1448" s="737">
        <f t="shared" si="67"/>
        <v>0.36045033593608128</v>
      </c>
      <c r="P1448" s="738">
        <v>0</v>
      </c>
      <c r="Q1448" s="737">
        <f t="shared" si="68"/>
        <v>0.36045033593608128</v>
      </c>
      <c r="R1448" s="714" t="s">
        <v>498</v>
      </c>
      <c r="S1448" s="721" t="s">
        <v>1626</v>
      </c>
      <c r="U1448" s="714">
        <v>48.9</v>
      </c>
      <c r="V1448" s="714">
        <v>10374</v>
      </c>
    </row>
    <row r="1449" spans="1:22">
      <c r="A1449" s="721" t="s">
        <v>589</v>
      </c>
      <c r="B1449" s="714">
        <v>2008</v>
      </c>
      <c r="D1449" s="722" t="s">
        <v>589</v>
      </c>
      <c r="E1449" s="722" t="s">
        <v>1500</v>
      </c>
      <c r="F1449" s="714" t="s">
        <v>705</v>
      </c>
      <c r="G1449" s="723" t="s">
        <v>1480</v>
      </c>
      <c r="H1449" s="714" t="s">
        <v>1588</v>
      </c>
      <c r="I1449" s="714" t="s">
        <v>1484</v>
      </c>
      <c r="J1449" s="724">
        <v>10</v>
      </c>
      <c r="K1449" s="741">
        <v>2.59669511530779</v>
      </c>
      <c r="L1449" s="741">
        <v>1</v>
      </c>
      <c r="M1449" s="736">
        <v>100</v>
      </c>
      <c r="N1449" s="719">
        <f t="shared" si="66"/>
        <v>2.59669511530779</v>
      </c>
      <c r="O1449" s="737">
        <f t="shared" si="67"/>
        <v>0.259669511530779</v>
      </c>
      <c r="P1449" s="738">
        <v>0</v>
      </c>
      <c r="Q1449" s="737">
        <f t="shared" si="68"/>
        <v>0.259669511530779</v>
      </c>
      <c r="R1449" s="714" t="s">
        <v>498</v>
      </c>
      <c r="S1449" s="721" t="s">
        <v>1626</v>
      </c>
      <c r="U1449" s="714">
        <v>48.9</v>
      </c>
      <c r="V1449" s="714">
        <v>10374</v>
      </c>
    </row>
    <row r="1450" spans="1:22">
      <c r="A1450" s="721" t="s">
        <v>589</v>
      </c>
      <c r="B1450" s="714">
        <v>2008</v>
      </c>
      <c r="D1450" s="722" t="s">
        <v>588</v>
      </c>
      <c r="E1450" s="722" t="s">
        <v>1236</v>
      </c>
      <c r="F1450" s="714" t="s">
        <v>705</v>
      </c>
      <c r="G1450" s="723" t="s">
        <v>1480</v>
      </c>
      <c r="H1450" s="714" t="s">
        <v>1588</v>
      </c>
      <c r="I1450" s="714" t="s">
        <v>1484</v>
      </c>
      <c r="J1450" s="724">
        <v>20</v>
      </c>
      <c r="K1450" s="741">
        <v>24.681314690394043</v>
      </c>
      <c r="L1450" s="741">
        <v>1</v>
      </c>
      <c r="M1450" s="736">
        <v>100</v>
      </c>
      <c r="N1450" s="719">
        <f t="shared" si="66"/>
        <v>24.681314690394043</v>
      </c>
      <c r="O1450" s="737">
        <f t="shared" si="67"/>
        <v>1.2340657345197021</v>
      </c>
      <c r="P1450" s="738">
        <v>0</v>
      </c>
      <c r="Q1450" s="737">
        <f t="shared" si="68"/>
        <v>1.2340657345197021</v>
      </c>
      <c r="R1450" s="714" t="s">
        <v>498</v>
      </c>
      <c r="S1450" s="721" t="s">
        <v>1626</v>
      </c>
      <c r="U1450" s="714">
        <v>48.9</v>
      </c>
      <c r="V1450" s="714">
        <v>10374</v>
      </c>
    </row>
    <row r="1451" spans="1:22">
      <c r="A1451" s="721" t="s">
        <v>589</v>
      </c>
      <c r="B1451" s="714">
        <v>2008</v>
      </c>
      <c r="D1451" s="722" t="s">
        <v>589</v>
      </c>
      <c r="E1451" s="722" t="s">
        <v>1500</v>
      </c>
      <c r="F1451" s="714" t="s">
        <v>705</v>
      </c>
      <c r="G1451" s="723" t="s">
        <v>1480</v>
      </c>
      <c r="H1451" s="714" t="s">
        <v>1588</v>
      </c>
      <c r="I1451" s="714" t="s">
        <v>1484</v>
      </c>
      <c r="J1451" s="724">
        <v>10</v>
      </c>
      <c r="K1451" s="741">
        <v>2.6729616851280187</v>
      </c>
      <c r="L1451" s="741">
        <v>1</v>
      </c>
      <c r="M1451" s="736">
        <v>100</v>
      </c>
      <c r="N1451" s="719">
        <f t="shared" si="66"/>
        <v>2.6729616851280187</v>
      </c>
      <c r="O1451" s="737">
        <f t="shared" si="67"/>
        <v>0.26729616851280186</v>
      </c>
      <c r="P1451" s="738">
        <v>0</v>
      </c>
      <c r="Q1451" s="737">
        <f t="shared" si="68"/>
        <v>0.26729616851280186</v>
      </c>
      <c r="R1451" s="714" t="s">
        <v>498</v>
      </c>
      <c r="S1451" s="721" t="s">
        <v>1626</v>
      </c>
      <c r="U1451" s="714">
        <v>48.9</v>
      </c>
      <c r="V1451" s="714">
        <v>10374</v>
      </c>
    </row>
    <row r="1452" spans="1:22">
      <c r="A1452" s="721" t="s">
        <v>589</v>
      </c>
      <c r="B1452" s="714">
        <v>2008</v>
      </c>
      <c r="D1452" s="722" t="s">
        <v>1628</v>
      </c>
      <c r="E1452" s="722" t="s">
        <v>1500</v>
      </c>
      <c r="F1452" s="714" t="s">
        <v>705</v>
      </c>
      <c r="G1452" s="723" t="s">
        <v>1480</v>
      </c>
      <c r="H1452" s="714" t="s">
        <v>1588</v>
      </c>
      <c r="I1452" s="714" t="s">
        <v>1484</v>
      </c>
      <c r="J1452" s="724">
        <v>20</v>
      </c>
      <c r="K1452" s="741">
        <v>2.7528599963682585</v>
      </c>
      <c r="L1452" s="741">
        <v>1</v>
      </c>
      <c r="M1452" s="736">
        <v>100</v>
      </c>
      <c r="N1452" s="719">
        <f t="shared" si="66"/>
        <v>2.7528599963682585</v>
      </c>
      <c r="O1452" s="737">
        <f t="shared" si="67"/>
        <v>0.13764299981841294</v>
      </c>
      <c r="P1452" s="738">
        <v>0</v>
      </c>
      <c r="Q1452" s="737">
        <f t="shared" si="68"/>
        <v>0.13764299981841294</v>
      </c>
      <c r="R1452" s="714" t="s">
        <v>498</v>
      </c>
      <c r="S1452" s="721" t="s">
        <v>1626</v>
      </c>
      <c r="U1452" s="714">
        <v>48.9</v>
      </c>
      <c r="V1452" s="714">
        <v>10374</v>
      </c>
    </row>
    <row r="1453" spans="1:22">
      <c r="A1453" s="721" t="s">
        <v>589</v>
      </c>
      <c r="B1453" s="714">
        <v>2008</v>
      </c>
      <c r="D1453" s="722" t="s">
        <v>588</v>
      </c>
      <c r="E1453" s="722" t="s">
        <v>1236</v>
      </c>
      <c r="F1453" s="714" t="s">
        <v>705</v>
      </c>
      <c r="G1453" s="723" t="s">
        <v>1480</v>
      </c>
      <c r="H1453" s="714" t="s">
        <v>1588</v>
      </c>
      <c r="I1453" s="714" t="s">
        <v>1484</v>
      </c>
      <c r="J1453" s="724">
        <v>20</v>
      </c>
      <c r="K1453" s="741">
        <v>36.1666969311785</v>
      </c>
      <c r="L1453" s="741">
        <v>1</v>
      </c>
      <c r="M1453" s="736">
        <v>100</v>
      </c>
      <c r="N1453" s="719">
        <f t="shared" si="66"/>
        <v>36.1666969311785</v>
      </c>
      <c r="O1453" s="737">
        <f t="shared" si="67"/>
        <v>1.8083348465589251</v>
      </c>
      <c r="P1453" s="738">
        <v>0</v>
      </c>
      <c r="Q1453" s="737">
        <f t="shared" si="68"/>
        <v>1.8083348465589251</v>
      </c>
      <c r="R1453" s="714" t="s">
        <v>498</v>
      </c>
      <c r="S1453" s="721" t="s">
        <v>1626</v>
      </c>
      <c r="U1453" s="714">
        <v>48.9</v>
      </c>
      <c r="V1453" s="714">
        <v>10374</v>
      </c>
    </row>
    <row r="1454" spans="1:22">
      <c r="A1454" s="721" t="s">
        <v>589</v>
      </c>
      <c r="B1454" s="714">
        <v>2008</v>
      </c>
      <c r="D1454" s="722" t="s">
        <v>1628</v>
      </c>
      <c r="E1454" s="722" t="s">
        <v>1500</v>
      </c>
      <c r="F1454" s="714" t="s">
        <v>705</v>
      </c>
      <c r="G1454" s="723" t="s">
        <v>1480</v>
      </c>
      <c r="H1454" s="714" t="s">
        <v>1588</v>
      </c>
      <c r="I1454" s="714" t="s">
        <v>1484</v>
      </c>
      <c r="J1454" s="724">
        <v>20</v>
      </c>
      <c r="K1454" s="741">
        <v>2.7528599963682585</v>
      </c>
      <c r="L1454" s="741">
        <v>1</v>
      </c>
      <c r="M1454" s="736">
        <v>100</v>
      </c>
      <c r="N1454" s="719">
        <f t="shared" si="66"/>
        <v>2.7528599963682585</v>
      </c>
      <c r="O1454" s="737">
        <f t="shared" si="67"/>
        <v>0.13764299981841294</v>
      </c>
      <c r="P1454" s="738">
        <v>0</v>
      </c>
      <c r="Q1454" s="737">
        <f t="shared" si="68"/>
        <v>0.13764299981841294</v>
      </c>
      <c r="R1454" s="714" t="s">
        <v>498</v>
      </c>
      <c r="S1454" s="721" t="s">
        <v>1626</v>
      </c>
      <c r="U1454" s="714">
        <v>48.9</v>
      </c>
      <c r="V1454" s="714">
        <v>10374</v>
      </c>
    </row>
    <row r="1455" spans="1:22">
      <c r="A1455" s="721" t="s">
        <v>589</v>
      </c>
      <c r="B1455" s="714">
        <v>2008</v>
      </c>
      <c r="D1455" s="722" t="s">
        <v>1628</v>
      </c>
      <c r="E1455" s="722" t="s">
        <v>1515</v>
      </c>
      <c r="F1455" s="714" t="s">
        <v>705</v>
      </c>
      <c r="G1455" s="723" t="s">
        <v>1480</v>
      </c>
      <c r="H1455" s="714" t="s">
        <v>1588</v>
      </c>
      <c r="I1455" s="714" t="s">
        <v>1484</v>
      </c>
      <c r="J1455" s="724">
        <v>30</v>
      </c>
      <c r="K1455" s="741">
        <v>9.2155438532776461</v>
      </c>
      <c r="L1455" s="741">
        <v>1</v>
      </c>
      <c r="M1455" s="736">
        <v>100</v>
      </c>
      <c r="N1455" s="719">
        <f t="shared" si="66"/>
        <v>9.2155438532776461</v>
      </c>
      <c r="O1455" s="737">
        <f t="shared" si="67"/>
        <v>0.30718479510925489</v>
      </c>
      <c r="P1455" s="738">
        <v>0</v>
      </c>
      <c r="Q1455" s="737">
        <f t="shared" si="68"/>
        <v>0.30718479510925489</v>
      </c>
      <c r="R1455" s="714" t="s">
        <v>498</v>
      </c>
      <c r="S1455" s="721" t="s">
        <v>1626</v>
      </c>
      <c r="U1455" s="714">
        <v>48.9</v>
      </c>
      <c r="V1455" s="714">
        <v>10374</v>
      </c>
    </row>
    <row r="1456" spans="1:22">
      <c r="A1456" s="721" t="s">
        <v>589</v>
      </c>
      <c r="B1456" s="714">
        <v>2008</v>
      </c>
      <c r="D1456" s="722" t="s">
        <v>1628</v>
      </c>
      <c r="E1456" s="722" t="s">
        <v>1515</v>
      </c>
      <c r="F1456" s="714" t="s">
        <v>705</v>
      </c>
      <c r="G1456" s="723" t="s">
        <v>1480</v>
      </c>
      <c r="H1456" s="714" t="s">
        <v>1588</v>
      </c>
      <c r="I1456" s="714" t="s">
        <v>1484</v>
      </c>
      <c r="J1456" s="724">
        <v>30</v>
      </c>
      <c r="K1456" s="741">
        <v>9.8057018340294171</v>
      </c>
      <c r="L1456" s="741">
        <v>1</v>
      </c>
      <c r="M1456" s="736">
        <v>100</v>
      </c>
      <c r="N1456" s="719">
        <f t="shared" si="66"/>
        <v>9.8057018340294171</v>
      </c>
      <c r="O1456" s="737">
        <f t="shared" si="67"/>
        <v>0.32685672780098057</v>
      </c>
      <c r="P1456" s="738">
        <v>0</v>
      </c>
      <c r="Q1456" s="737">
        <f t="shared" si="68"/>
        <v>0.32685672780098057</v>
      </c>
      <c r="R1456" s="714" t="s">
        <v>498</v>
      </c>
      <c r="S1456" s="721" t="s">
        <v>1626</v>
      </c>
      <c r="U1456" s="714">
        <v>48.9</v>
      </c>
      <c r="V1456" s="714">
        <v>10374</v>
      </c>
    </row>
    <row r="1457" spans="1:22">
      <c r="A1457" s="721" t="s">
        <v>589</v>
      </c>
      <c r="B1457" s="714">
        <v>2008</v>
      </c>
      <c r="D1457" s="722" t="s">
        <v>1628</v>
      </c>
      <c r="E1457" s="722" t="s">
        <v>1515</v>
      </c>
      <c r="F1457" s="714" t="s">
        <v>705</v>
      </c>
      <c r="G1457" s="723" t="s">
        <v>1480</v>
      </c>
      <c r="H1457" s="714" t="s">
        <v>1588</v>
      </c>
      <c r="I1457" s="714" t="s">
        <v>1484</v>
      </c>
      <c r="J1457" s="724">
        <v>30</v>
      </c>
      <c r="K1457" s="741">
        <v>10.895224260032684</v>
      </c>
      <c r="L1457" s="741">
        <v>1</v>
      </c>
      <c r="M1457" s="736">
        <v>100</v>
      </c>
      <c r="N1457" s="719">
        <f t="shared" si="66"/>
        <v>10.895224260032684</v>
      </c>
      <c r="O1457" s="737">
        <f t="shared" si="67"/>
        <v>0.36317414200108949</v>
      </c>
      <c r="P1457" s="738">
        <v>0</v>
      </c>
      <c r="Q1457" s="737">
        <f t="shared" si="68"/>
        <v>0.36317414200108949</v>
      </c>
      <c r="R1457" s="714" t="s">
        <v>498</v>
      </c>
      <c r="S1457" s="721" t="s">
        <v>1626</v>
      </c>
      <c r="U1457" s="714">
        <v>48.9</v>
      </c>
      <c r="V1457" s="714">
        <v>10374</v>
      </c>
    </row>
    <row r="1458" spans="1:22">
      <c r="A1458" s="721" t="s">
        <v>589</v>
      </c>
      <c r="B1458" s="714">
        <v>2008</v>
      </c>
      <c r="D1458" s="722" t="s">
        <v>589</v>
      </c>
      <c r="E1458" s="722" t="s">
        <v>1500</v>
      </c>
      <c r="F1458" s="714" t="s">
        <v>705</v>
      </c>
      <c r="G1458" s="723" t="s">
        <v>1480</v>
      </c>
      <c r="H1458" s="714" t="s">
        <v>1588</v>
      </c>
      <c r="I1458" s="714" t="s">
        <v>1484</v>
      </c>
      <c r="J1458" s="724">
        <v>20</v>
      </c>
      <c r="K1458" s="741">
        <v>3.6317414200108948</v>
      </c>
      <c r="L1458" s="741">
        <v>1</v>
      </c>
      <c r="M1458" s="736">
        <v>100</v>
      </c>
      <c r="N1458" s="719">
        <f t="shared" si="66"/>
        <v>3.6317414200108948</v>
      </c>
      <c r="O1458" s="737">
        <f t="shared" si="67"/>
        <v>0.18158707100054475</v>
      </c>
      <c r="P1458" s="738">
        <v>0</v>
      </c>
      <c r="Q1458" s="737">
        <f t="shared" si="68"/>
        <v>0.18158707100054475</v>
      </c>
      <c r="R1458" s="714" t="s">
        <v>498</v>
      </c>
      <c r="S1458" s="721" t="s">
        <v>1626</v>
      </c>
      <c r="U1458" s="714">
        <v>48.9</v>
      </c>
      <c r="V1458" s="714">
        <v>10374</v>
      </c>
    </row>
    <row r="1459" spans="1:22">
      <c r="A1459" s="721" t="s">
        <v>589</v>
      </c>
      <c r="B1459" s="714">
        <v>2008</v>
      </c>
      <c r="D1459" s="722" t="s">
        <v>589</v>
      </c>
      <c r="E1459" s="722" t="s">
        <v>1515</v>
      </c>
      <c r="F1459" s="714" t="s">
        <v>705</v>
      </c>
      <c r="G1459" s="723" t="s">
        <v>1480</v>
      </c>
      <c r="H1459" s="714" t="s">
        <v>1588</v>
      </c>
      <c r="I1459" s="714" t="s">
        <v>1484</v>
      </c>
      <c r="J1459" s="724">
        <v>30</v>
      </c>
      <c r="K1459" s="741">
        <v>11.439985473034319</v>
      </c>
      <c r="L1459" s="741">
        <v>1</v>
      </c>
      <c r="M1459" s="736">
        <v>100</v>
      </c>
      <c r="N1459" s="719">
        <f t="shared" si="66"/>
        <v>11.439985473034319</v>
      </c>
      <c r="O1459" s="737">
        <f t="shared" si="67"/>
        <v>0.38133284910114396</v>
      </c>
      <c r="P1459" s="738">
        <v>0</v>
      </c>
      <c r="Q1459" s="737">
        <f t="shared" si="68"/>
        <v>0.38133284910114396</v>
      </c>
      <c r="R1459" s="714" t="s">
        <v>498</v>
      </c>
      <c r="S1459" s="721" t="s">
        <v>1626</v>
      </c>
      <c r="U1459" s="714">
        <v>48.9</v>
      </c>
      <c r="V1459" s="714">
        <v>10374</v>
      </c>
    </row>
    <row r="1460" spans="1:22">
      <c r="A1460" s="721" t="s">
        <v>589</v>
      </c>
      <c r="B1460" s="714">
        <v>2008</v>
      </c>
      <c r="D1460" s="722" t="s">
        <v>588</v>
      </c>
      <c r="E1460" s="722" t="s">
        <v>1236</v>
      </c>
      <c r="F1460" s="714" t="s">
        <v>705</v>
      </c>
      <c r="G1460" s="723" t="s">
        <v>1480</v>
      </c>
      <c r="H1460" s="714" t="s">
        <v>1588</v>
      </c>
      <c r="I1460" s="714" t="s">
        <v>1484</v>
      </c>
      <c r="J1460" s="724">
        <v>20</v>
      </c>
      <c r="K1460" s="741">
        <v>24.31087706555293</v>
      </c>
      <c r="L1460" s="741">
        <v>1</v>
      </c>
      <c r="M1460" s="736">
        <v>100</v>
      </c>
      <c r="N1460" s="719">
        <f t="shared" si="66"/>
        <v>24.31087706555293</v>
      </c>
      <c r="O1460" s="737">
        <f t="shared" si="67"/>
        <v>1.2155438532776466</v>
      </c>
      <c r="P1460" s="738">
        <v>0</v>
      </c>
      <c r="Q1460" s="737">
        <f t="shared" si="68"/>
        <v>1.2155438532776466</v>
      </c>
      <c r="R1460" s="714" t="s">
        <v>498</v>
      </c>
      <c r="S1460" s="721" t="s">
        <v>1626</v>
      </c>
      <c r="U1460" s="714">
        <v>48.9</v>
      </c>
      <c r="V1460" s="714">
        <v>10374</v>
      </c>
    </row>
    <row r="1461" spans="1:22">
      <c r="A1461" s="721" t="s">
        <v>589</v>
      </c>
      <c r="B1461" s="714">
        <v>2008</v>
      </c>
      <c r="D1461" s="722" t="s">
        <v>589</v>
      </c>
      <c r="E1461" s="722" t="s">
        <v>1515</v>
      </c>
      <c r="F1461" s="714" t="s">
        <v>705</v>
      </c>
      <c r="G1461" s="723" t="s">
        <v>1480</v>
      </c>
      <c r="H1461" s="714" t="s">
        <v>1588</v>
      </c>
      <c r="I1461" s="714" t="s">
        <v>1484</v>
      </c>
      <c r="J1461" s="724">
        <v>30</v>
      </c>
      <c r="K1461" s="741">
        <v>9.3916833121481744</v>
      </c>
      <c r="L1461" s="741">
        <v>1</v>
      </c>
      <c r="M1461" s="736">
        <v>100</v>
      </c>
      <c r="N1461" s="719">
        <f t="shared" si="66"/>
        <v>9.3916833121481744</v>
      </c>
      <c r="O1461" s="737">
        <f t="shared" si="67"/>
        <v>0.31305611040493914</v>
      </c>
      <c r="P1461" s="738">
        <v>0</v>
      </c>
      <c r="Q1461" s="737">
        <f t="shared" si="68"/>
        <v>0.31305611040493914</v>
      </c>
      <c r="R1461" s="714" t="s">
        <v>498</v>
      </c>
      <c r="S1461" s="721" t="s">
        <v>1626</v>
      </c>
      <c r="U1461" s="714">
        <v>48.9</v>
      </c>
      <c r="V1461" s="714">
        <v>10374</v>
      </c>
    </row>
    <row r="1462" spans="1:22">
      <c r="A1462" s="721" t="s">
        <v>589</v>
      </c>
      <c r="B1462" s="714">
        <v>2008</v>
      </c>
      <c r="D1462" s="722" t="s">
        <v>589</v>
      </c>
      <c r="E1462" s="722" t="s">
        <v>1500</v>
      </c>
      <c r="F1462" s="714" t="s">
        <v>705</v>
      </c>
      <c r="G1462" s="723" t="s">
        <v>1480</v>
      </c>
      <c r="H1462" s="714" t="s">
        <v>1588</v>
      </c>
      <c r="I1462" s="714" t="s">
        <v>1484</v>
      </c>
      <c r="J1462" s="724">
        <v>20</v>
      </c>
      <c r="K1462" s="741">
        <v>2.7528599963682585</v>
      </c>
      <c r="L1462" s="741">
        <v>1</v>
      </c>
      <c r="M1462" s="736">
        <v>100</v>
      </c>
      <c r="N1462" s="719">
        <f t="shared" si="66"/>
        <v>2.7528599963682585</v>
      </c>
      <c r="O1462" s="737">
        <f t="shared" si="67"/>
        <v>0.13764299981841294</v>
      </c>
      <c r="P1462" s="738">
        <v>0</v>
      </c>
      <c r="Q1462" s="737">
        <f t="shared" si="68"/>
        <v>0.13764299981841294</v>
      </c>
      <c r="R1462" s="714" t="s">
        <v>498</v>
      </c>
      <c r="S1462" s="721" t="s">
        <v>1626</v>
      </c>
      <c r="U1462" s="714">
        <v>48.9</v>
      </c>
      <c r="V1462" s="714">
        <v>10374</v>
      </c>
    </row>
    <row r="1463" spans="1:22">
      <c r="A1463" s="721" t="s">
        <v>589</v>
      </c>
      <c r="B1463" s="714">
        <v>2008</v>
      </c>
      <c r="D1463" s="722" t="s">
        <v>588</v>
      </c>
      <c r="E1463" s="722" t="s">
        <v>1236</v>
      </c>
      <c r="F1463" s="714" t="s">
        <v>705</v>
      </c>
      <c r="G1463" s="723" t="s">
        <v>1480</v>
      </c>
      <c r="H1463" s="714" t="s">
        <v>1588</v>
      </c>
      <c r="I1463" s="714" t="s">
        <v>1484</v>
      </c>
      <c r="J1463" s="724">
        <v>20</v>
      </c>
      <c r="K1463" s="741">
        <v>36.170328672598508</v>
      </c>
      <c r="L1463" s="741">
        <v>1</v>
      </c>
      <c r="M1463" s="736">
        <v>100</v>
      </c>
      <c r="N1463" s="719">
        <f t="shared" si="66"/>
        <v>36.170328672598508</v>
      </c>
      <c r="O1463" s="737">
        <f t="shared" si="67"/>
        <v>1.8085164336299253</v>
      </c>
      <c r="P1463" s="738">
        <v>0</v>
      </c>
      <c r="Q1463" s="737">
        <f t="shared" si="68"/>
        <v>1.8085164336299253</v>
      </c>
      <c r="R1463" s="714" t="s">
        <v>498</v>
      </c>
      <c r="S1463" s="721" t="s">
        <v>1626</v>
      </c>
      <c r="U1463" s="714">
        <v>48.9</v>
      </c>
      <c r="V1463" s="714">
        <v>10374</v>
      </c>
    </row>
    <row r="1464" spans="1:22">
      <c r="A1464" s="721" t="s">
        <v>589</v>
      </c>
      <c r="B1464" s="714">
        <v>2008</v>
      </c>
      <c r="D1464" s="722" t="s">
        <v>589</v>
      </c>
      <c r="E1464" s="722" t="s">
        <v>1500</v>
      </c>
      <c r="F1464" s="714" t="s">
        <v>705</v>
      </c>
      <c r="G1464" s="723" t="s">
        <v>1480</v>
      </c>
      <c r="H1464" s="714" t="s">
        <v>1588</v>
      </c>
      <c r="I1464" s="714" t="s">
        <v>1484</v>
      </c>
      <c r="J1464" s="724">
        <v>20</v>
      </c>
      <c r="K1464" s="741">
        <v>2.7528599963682585</v>
      </c>
      <c r="L1464" s="741">
        <v>1</v>
      </c>
      <c r="M1464" s="736">
        <v>100</v>
      </c>
      <c r="N1464" s="719">
        <f t="shared" si="66"/>
        <v>2.7528599963682585</v>
      </c>
      <c r="O1464" s="737">
        <f t="shared" si="67"/>
        <v>0.13764299981841294</v>
      </c>
      <c r="P1464" s="738">
        <v>0</v>
      </c>
      <c r="Q1464" s="737">
        <f t="shared" si="68"/>
        <v>0.13764299981841294</v>
      </c>
      <c r="R1464" s="714" t="s">
        <v>498</v>
      </c>
      <c r="S1464" s="721" t="s">
        <v>1626</v>
      </c>
      <c r="U1464" s="714">
        <v>48.9</v>
      </c>
      <c r="V1464" s="714">
        <v>10374</v>
      </c>
    </row>
    <row r="1465" spans="1:22">
      <c r="A1465" s="721" t="s">
        <v>589</v>
      </c>
      <c r="B1465" s="714">
        <v>2008</v>
      </c>
      <c r="D1465" s="722" t="s">
        <v>589</v>
      </c>
      <c r="E1465" s="722" t="s">
        <v>1500</v>
      </c>
      <c r="F1465" s="714" t="s">
        <v>705</v>
      </c>
      <c r="G1465" s="723" t="s">
        <v>1480</v>
      </c>
      <c r="H1465" s="714" t="s">
        <v>1588</v>
      </c>
      <c r="I1465" s="714" t="s">
        <v>1484</v>
      </c>
      <c r="J1465" s="724">
        <v>20</v>
      </c>
      <c r="K1465" s="741">
        <v>2.7528599963682585</v>
      </c>
      <c r="L1465" s="741">
        <v>1</v>
      </c>
      <c r="M1465" s="736">
        <v>100</v>
      </c>
      <c r="N1465" s="719">
        <f t="shared" si="66"/>
        <v>2.7528599963682585</v>
      </c>
      <c r="O1465" s="737">
        <f t="shared" si="67"/>
        <v>0.13764299981841294</v>
      </c>
      <c r="P1465" s="738">
        <v>0</v>
      </c>
      <c r="Q1465" s="737">
        <f t="shared" si="68"/>
        <v>0.13764299981841294</v>
      </c>
      <c r="R1465" s="714" t="s">
        <v>498</v>
      </c>
      <c r="S1465" s="721" t="s">
        <v>1626</v>
      </c>
      <c r="U1465" s="714">
        <v>48.9</v>
      </c>
      <c r="V1465" s="714">
        <v>10374</v>
      </c>
    </row>
    <row r="1466" spans="1:22">
      <c r="A1466" s="721" t="s">
        <v>589</v>
      </c>
      <c r="B1466" s="714">
        <v>2008</v>
      </c>
      <c r="D1466" s="722" t="s">
        <v>589</v>
      </c>
      <c r="E1466" s="722" t="s">
        <v>1515</v>
      </c>
      <c r="F1466" s="714" t="s">
        <v>705</v>
      </c>
      <c r="G1466" s="723" t="s">
        <v>1480</v>
      </c>
      <c r="H1466" s="714" t="s">
        <v>1588</v>
      </c>
      <c r="I1466" s="714" t="s">
        <v>1484</v>
      </c>
      <c r="J1466" s="724">
        <v>30</v>
      </c>
      <c r="K1466" s="741">
        <v>9.3880515707281642</v>
      </c>
      <c r="L1466" s="741">
        <v>1</v>
      </c>
      <c r="M1466" s="736">
        <v>100</v>
      </c>
      <c r="N1466" s="719">
        <f t="shared" si="66"/>
        <v>9.3880515707281642</v>
      </c>
      <c r="O1466" s="737">
        <f t="shared" si="67"/>
        <v>0.31293505235760549</v>
      </c>
      <c r="P1466" s="738">
        <v>0</v>
      </c>
      <c r="Q1466" s="737">
        <f t="shared" si="68"/>
        <v>0.31293505235760549</v>
      </c>
      <c r="R1466" s="714" t="s">
        <v>498</v>
      </c>
      <c r="S1466" s="721" t="s">
        <v>1626</v>
      </c>
      <c r="U1466" s="714">
        <v>48.9</v>
      </c>
      <c r="V1466" s="714">
        <v>10374</v>
      </c>
    </row>
    <row r="1467" spans="1:22">
      <c r="A1467" s="721" t="s">
        <v>551</v>
      </c>
      <c r="B1467" s="714">
        <v>2008</v>
      </c>
      <c r="D1467" s="722" t="s">
        <v>551</v>
      </c>
      <c r="E1467" s="722" t="s">
        <v>1496</v>
      </c>
      <c r="F1467" s="714" t="s">
        <v>705</v>
      </c>
      <c r="G1467" s="723" t="s">
        <v>1480</v>
      </c>
      <c r="H1467" s="714" t="s">
        <v>1630</v>
      </c>
      <c r="I1467" s="714" t="s">
        <v>1484</v>
      </c>
      <c r="J1467" s="724">
        <v>30</v>
      </c>
      <c r="K1467" s="741">
        <v>8.3439259124750311</v>
      </c>
      <c r="L1467" s="741">
        <v>1</v>
      </c>
      <c r="M1467" s="736">
        <v>100</v>
      </c>
      <c r="N1467" s="719">
        <f t="shared" si="66"/>
        <v>8.3439259124750311</v>
      </c>
      <c r="O1467" s="737">
        <f t="shared" si="67"/>
        <v>0.27813086374916768</v>
      </c>
      <c r="P1467" s="738">
        <v>0</v>
      </c>
      <c r="Q1467" s="737">
        <f t="shared" si="68"/>
        <v>0.27813086374916768</v>
      </c>
      <c r="R1467" s="714" t="s">
        <v>498</v>
      </c>
      <c r="S1467" s="721" t="s">
        <v>1599</v>
      </c>
      <c r="U1467" s="714">
        <v>48.9</v>
      </c>
      <c r="V1467" s="714">
        <v>10374</v>
      </c>
    </row>
    <row r="1468" spans="1:22">
      <c r="A1468" s="721" t="s">
        <v>551</v>
      </c>
      <c r="B1468" s="714">
        <v>2008</v>
      </c>
      <c r="D1468" s="722" t="s">
        <v>551</v>
      </c>
      <c r="E1468" s="722" t="s">
        <v>732</v>
      </c>
      <c r="F1468" s="714" t="s">
        <v>705</v>
      </c>
      <c r="G1468" s="723" t="s">
        <v>1480</v>
      </c>
      <c r="H1468" s="714" t="s">
        <v>1630</v>
      </c>
      <c r="I1468" s="714" t="s">
        <v>402</v>
      </c>
      <c r="J1468" s="724">
        <v>30</v>
      </c>
      <c r="K1468" s="741">
        <v>12.157254403486471</v>
      </c>
      <c r="L1468" s="741">
        <v>1</v>
      </c>
      <c r="M1468" s="736">
        <v>100</v>
      </c>
      <c r="N1468" s="719">
        <f t="shared" si="66"/>
        <v>12.157254403486471</v>
      </c>
      <c r="O1468" s="737">
        <f t="shared" si="67"/>
        <v>0.40524181344954896</v>
      </c>
      <c r="P1468" s="738">
        <v>0</v>
      </c>
      <c r="Q1468" s="737">
        <f t="shared" si="68"/>
        <v>0.40524181344954896</v>
      </c>
      <c r="R1468" s="714" t="s">
        <v>498</v>
      </c>
      <c r="S1468" s="721" t="s">
        <v>1599</v>
      </c>
      <c r="U1468" s="714">
        <v>48.9</v>
      </c>
      <c r="V1468" s="714">
        <v>10374</v>
      </c>
    </row>
    <row r="1469" spans="1:22">
      <c r="A1469" s="721" t="s">
        <v>551</v>
      </c>
      <c r="B1469" s="714">
        <v>2008</v>
      </c>
      <c r="D1469" s="722" t="s">
        <v>551</v>
      </c>
      <c r="E1469" s="722" t="s">
        <v>732</v>
      </c>
      <c r="F1469" s="714" t="s">
        <v>705</v>
      </c>
      <c r="G1469" s="723" t="s">
        <v>1480</v>
      </c>
      <c r="H1469" s="714" t="s">
        <v>1630</v>
      </c>
      <c r="I1469" s="714" t="s">
        <v>402</v>
      </c>
      <c r="J1469" s="724">
        <v>30</v>
      </c>
      <c r="K1469" s="741">
        <v>9.3608135100780814</v>
      </c>
      <c r="L1469" s="741">
        <v>1</v>
      </c>
      <c r="M1469" s="736">
        <v>100</v>
      </c>
      <c r="N1469" s="719">
        <f t="shared" si="66"/>
        <v>9.3608135100780814</v>
      </c>
      <c r="O1469" s="737">
        <f t="shared" si="67"/>
        <v>0.31202711700260272</v>
      </c>
      <c r="P1469" s="738">
        <v>0</v>
      </c>
      <c r="Q1469" s="737">
        <f t="shared" si="68"/>
        <v>0.31202711700260272</v>
      </c>
      <c r="R1469" s="714" t="s">
        <v>498</v>
      </c>
      <c r="S1469" s="721" t="s">
        <v>1599</v>
      </c>
      <c r="U1469" s="714">
        <v>48.9</v>
      </c>
      <c r="V1469" s="714">
        <v>10374</v>
      </c>
    </row>
    <row r="1470" spans="1:22">
      <c r="A1470" s="721" t="s">
        <v>551</v>
      </c>
      <c r="B1470" s="714">
        <v>2008</v>
      </c>
      <c r="D1470" s="722" t="s">
        <v>1631</v>
      </c>
      <c r="E1470" s="722" t="s">
        <v>732</v>
      </c>
      <c r="F1470" s="714" t="s">
        <v>705</v>
      </c>
      <c r="G1470" s="723" t="s">
        <v>1480</v>
      </c>
      <c r="H1470" s="714" t="s">
        <v>1630</v>
      </c>
      <c r="I1470" s="714" t="s">
        <v>402</v>
      </c>
      <c r="J1470" s="724">
        <v>30</v>
      </c>
      <c r="K1470" s="741">
        <v>10.846195750862538</v>
      </c>
      <c r="L1470" s="741">
        <v>1</v>
      </c>
      <c r="M1470" s="736">
        <v>100</v>
      </c>
      <c r="N1470" s="719">
        <f t="shared" si="66"/>
        <v>10.846195750862538</v>
      </c>
      <c r="O1470" s="737">
        <f t="shared" si="67"/>
        <v>0.36153985836208463</v>
      </c>
      <c r="P1470" s="738">
        <v>0</v>
      </c>
      <c r="Q1470" s="737">
        <f t="shared" si="68"/>
        <v>0.36153985836208463</v>
      </c>
      <c r="R1470" s="714" t="s">
        <v>498</v>
      </c>
      <c r="S1470" s="721" t="s">
        <v>1599</v>
      </c>
      <c r="U1470" s="714">
        <v>48.9</v>
      </c>
      <c r="V1470" s="714">
        <v>10374</v>
      </c>
    </row>
    <row r="1471" spans="1:22">
      <c r="A1471" s="721" t="s">
        <v>551</v>
      </c>
      <c r="B1471" s="714">
        <v>2008</v>
      </c>
      <c r="D1471" s="722" t="s">
        <v>551</v>
      </c>
      <c r="E1471" s="722" t="s">
        <v>1487</v>
      </c>
      <c r="F1471" s="714" t="s">
        <v>705</v>
      </c>
      <c r="G1471" s="723" t="s">
        <v>1480</v>
      </c>
      <c r="H1471" s="714" t="s">
        <v>1630</v>
      </c>
      <c r="I1471" s="714" t="s">
        <v>1484</v>
      </c>
      <c r="J1471" s="724">
        <v>28</v>
      </c>
      <c r="K1471" s="741">
        <v>15.246050481205737</v>
      </c>
      <c r="L1471" s="741">
        <v>1</v>
      </c>
      <c r="M1471" s="736">
        <v>100</v>
      </c>
      <c r="N1471" s="719">
        <f t="shared" si="66"/>
        <v>15.246050481205737</v>
      </c>
      <c r="O1471" s="737">
        <f t="shared" si="67"/>
        <v>0.54450180290020489</v>
      </c>
      <c r="P1471" s="738">
        <v>0</v>
      </c>
      <c r="Q1471" s="737">
        <f t="shared" si="68"/>
        <v>0.54450180290020489</v>
      </c>
      <c r="R1471" s="714" t="s">
        <v>498</v>
      </c>
      <c r="S1471" s="721" t="s">
        <v>1599</v>
      </c>
      <c r="U1471" s="714">
        <v>48.9</v>
      </c>
      <c r="V1471" s="714">
        <v>10374</v>
      </c>
    </row>
    <row r="1472" spans="1:22">
      <c r="A1472" s="721" t="s">
        <v>551</v>
      </c>
      <c r="B1472" s="714">
        <v>2008</v>
      </c>
      <c r="D1472" s="722" t="s">
        <v>1632</v>
      </c>
      <c r="E1472" s="722" t="s">
        <v>721</v>
      </c>
      <c r="F1472" s="714" t="s">
        <v>705</v>
      </c>
      <c r="G1472" s="723" t="s">
        <v>1480</v>
      </c>
      <c r="H1472" s="714" t="s">
        <v>1630</v>
      </c>
      <c r="I1472" s="714" t="s">
        <v>1484</v>
      </c>
      <c r="J1472" s="724">
        <v>30</v>
      </c>
      <c r="K1472" s="741">
        <v>13.31033230433993</v>
      </c>
      <c r="L1472" s="741">
        <v>1</v>
      </c>
      <c r="M1472" s="736">
        <v>100</v>
      </c>
      <c r="N1472" s="719">
        <f t="shared" si="66"/>
        <v>13.31033230433993</v>
      </c>
      <c r="O1472" s="737">
        <f t="shared" si="67"/>
        <v>0.4436777434779976</v>
      </c>
      <c r="P1472" s="738">
        <v>0</v>
      </c>
      <c r="Q1472" s="737">
        <f t="shared" si="68"/>
        <v>0.4436777434779976</v>
      </c>
      <c r="R1472" s="714" t="s">
        <v>498</v>
      </c>
      <c r="S1472" s="721" t="s">
        <v>1599</v>
      </c>
      <c r="U1472" s="714">
        <v>48.9</v>
      </c>
      <c r="V1472" s="714">
        <v>10374</v>
      </c>
    </row>
    <row r="1473" spans="1:22">
      <c r="A1473" s="721" t="s">
        <v>551</v>
      </c>
      <c r="B1473" s="714">
        <v>2008</v>
      </c>
      <c r="D1473" s="722" t="s">
        <v>551</v>
      </c>
      <c r="E1473" s="722" t="s">
        <v>1487</v>
      </c>
      <c r="F1473" s="714" t="s">
        <v>705</v>
      </c>
      <c r="G1473" s="723" t="s">
        <v>1480</v>
      </c>
      <c r="H1473" s="714" t="s">
        <v>1630</v>
      </c>
      <c r="I1473" s="714" t="s">
        <v>1484</v>
      </c>
      <c r="J1473" s="724">
        <v>28</v>
      </c>
      <c r="K1473" s="741">
        <v>10.559288178681676</v>
      </c>
      <c r="L1473" s="741">
        <v>1</v>
      </c>
      <c r="M1473" s="736">
        <v>100</v>
      </c>
      <c r="N1473" s="719">
        <f t="shared" si="66"/>
        <v>10.559288178681676</v>
      </c>
      <c r="O1473" s="737">
        <f t="shared" si="67"/>
        <v>0.377117434952917</v>
      </c>
      <c r="P1473" s="738">
        <v>0</v>
      </c>
      <c r="Q1473" s="737">
        <f t="shared" si="68"/>
        <v>0.377117434952917</v>
      </c>
      <c r="R1473" s="714" t="s">
        <v>498</v>
      </c>
      <c r="S1473" s="721" t="s">
        <v>1599</v>
      </c>
      <c r="U1473" s="714">
        <v>48.9</v>
      </c>
      <c r="V1473" s="714">
        <v>10374</v>
      </c>
    </row>
    <row r="1474" spans="1:22">
      <c r="A1474" s="721" t="s">
        <v>551</v>
      </c>
      <c r="B1474" s="714">
        <v>2008</v>
      </c>
      <c r="D1474" s="722" t="s">
        <v>551</v>
      </c>
      <c r="E1474" s="722" t="s">
        <v>1496</v>
      </c>
      <c r="F1474" s="714" t="s">
        <v>705</v>
      </c>
      <c r="G1474" s="723" t="s">
        <v>1480</v>
      </c>
      <c r="H1474" s="714" t="s">
        <v>1630</v>
      </c>
      <c r="I1474" s="714" t="s">
        <v>1484</v>
      </c>
      <c r="J1474" s="724">
        <v>30</v>
      </c>
      <c r="K1474" s="741">
        <v>10.016342836390049</v>
      </c>
      <c r="L1474" s="741">
        <v>1</v>
      </c>
      <c r="M1474" s="736">
        <v>100</v>
      </c>
      <c r="N1474" s="719">
        <f t="shared" si="66"/>
        <v>10.016342836390049</v>
      </c>
      <c r="O1474" s="737">
        <f t="shared" si="67"/>
        <v>0.33387809454633494</v>
      </c>
      <c r="P1474" s="738">
        <v>0</v>
      </c>
      <c r="Q1474" s="737">
        <f t="shared" si="68"/>
        <v>0.33387809454633494</v>
      </c>
      <c r="R1474" s="714" t="s">
        <v>498</v>
      </c>
      <c r="S1474" s="721" t="s">
        <v>1599</v>
      </c>
      <c r="U1474" s="714">
        <v>48.9</v>
      </c>
      <c r="V1474" s="714">
        <v>10374</v>
      </c>
    </row>
    <row r="1475" spans="1:22">
      <c r="A1475" s="721" t="s">
        <v>551</v>
      </c>
      <c r="B1475" s="714">
        <v>2008</v>
      </c>
      <c r="D1475" s="722" t="s">
        <v>551</v>
      </c>
      <c r="E1475" s="722" t="s">
        <v>1496</v>
      </c>
      <c r="F1475" s="714" t="s">
        <v>705</v>
      </c>
      <c r="G1475" s="723" t="s">
        <v>1480</v>
      </c>
      <c r="H1475" s="714" t="s">
        <v>1630</v>
      </c>
      <c r="I1475" s="714" t="s">
        <v>1484</v>
      </c>
      <c r="J1475" s="724">
        <v>30</v>
      </c>
      <c r="K1475" s="741">
        <v>9.27001997457781</v>
      </c>
      <c r="L1475" s="741">
        <v>1</v>
      </c>
      <c r="M1475" s="736">
        <v>100</v>
      </c>
      <c r="N1475" s="719">
        <f t="shared" ref="N1475:N1538" si="69">+K1475/L1475</f>
        <v>9.27001997457781</v>
      </c>
      <c r="O1475" s="737">
        <f t="shared" ref="O1475:O1538" si="70">+N1475/J1475/M1475*100</f>
        <v>0.30900066581926033</v>
      </c>
      <c r="P1475" s="738">
        <v>0</v>
      </c>
      <c r="Q1475" s="737">
        <f t="shared" si="68"/>
        <v>0.30900066581926033</v>
      </c>
      <c r="R1475" s="714" t="s">
        <v>498</v>
      </c>
      <c r="S1475" s="721" t="s">
        <v>1599</v>
      </c>
      <c r="U1475" s="714">
        <v>48.9</v>
      </c>
      <c r="V1475" s="714">
        <v>10374</v>
      </c>
    </row>
    <row r="1476" spans="1:22">
      <c r="A1476" s="721" t="s">
        <v>551</v>
      </c>
      <c r="B1476" s="714">
        <v>2008</v>
      </c>
      <c r="D1476" s="722" t="s">
        <v>1631</v>
      </c>
      <c r="E1476" s="722" t="s">
        <v>732</v>
      </c>
      <c r="F1476" s="714" t="s">
        <v>705</v>
      </c>
      <c r="G1476" s="723" t="s">
        <v>1480</v>
      </c>
      <c r="H1476" s="714" t="s">
        <v>1630</v>
      </c>
      <c r="I1476" s="714" t="s">
        <v>402</v>
      </c>
      <c r="J1476" s="724">
        <v>30</v>
      </c>
      <c r="K1476" s="741">
        <v>11.984746686035953</v>
      </c>
      <c r="L1476" s="741">
        <v>1</v>
      </c>
      <c r="M1476" s="736">
        <v>100</v>
      </c>
      <c r="N1476" s="719">
        <f t="shared" si="69"/>
        <v>11.984746686035953</v>
      </c>
      <c r="O1476" s="737">
        <f t="shared" si="70"/>
        <v>0.39949155620119836</v>
      </c>
      <c r="P1476" s="738">
        <v>0</v>
      </c>
      <c r="Q1476" s="737">
        <f t="shared" ref="Q1476:Q1539" si="71">+O1476/(1+P1476)</f>
        <v>0.39949155620119836</v>
      </c>
      <c r="R1476" s="714" t="s">
        <v>498</v>
      </c>
      <c r="S1476" s="721" t="s">
        <v>1599</v>
      </c>
      <c r="U1476" s="714">
        <v>48.9</v>
      </c>
      <c r="V1476" s="714">
        <v>10374</v>
      </c>
    </row>
    <row r="1477" spans="1:22">
      <c r="A1477" s="721" t="s">
        <v>551</v>
      </c>
      <c r="B1477" s="714">
        <v>2008</v>
      </c>
      <c r="D1477" s="722" t="s">
        <v>551</v>
      </c>
      <c r="E1477" s="722" t="s">
        <v>1487</v>
      </c>
      <c r="F1477" s="714" t="s">
        <v>705</v>
      </c>
      <c r="G1477" s="723" t="s">
        <v>1480</v>
      </c>
      <c r="H1477" s="714" t="s">
        <v>1630</v>
      </c>
      <c r="I1477" s="714" t="s">
        <v>1484</v>
      </c>
      <c r="J1477" s="724">
        <v>28</v>
      </c>
      <c r="K1477" s="741">
        <v>15.244234610495731</v>
      </c>
      <c r="L1477" s="741">
        <v>1</v>
      </c>
      <c r="M1477" s="736">
        <v>100</v>
      </c>
      <c r="N1477" s="719">
        <f t="shared" si="69"/>
        <v>15.244234610495731</v>
      </c>
      <c r="O1477" s="737">
        <f t="shared" si="70"/>
        <v>0.54443695037484752</v>
      </c>
      <c r="P1477" s="738">
        <v>0</v>
      </c>
      <c r="Q1477" s="737">
        <f t="shared" si="71"/>
        <v>0.54443695037484752</v>
      </c>
      <c r="R1477" s="714" t="s">
        <v>498</v>
      </c>
      <c r="S1477" s="721" t="s">
        <v>1599</v>
      </c>
      <c r="U1477" s="714">
        <v>48.9</v>
      </c>
      <c r="V1477" s="714">
        <v>10374</v>
      </c>
    </row>
    <row r="1478" spans="1:22">
      <c r="A1478" s="721" t="s">
        <v>551</v>
      </c>
      <c r="B1478" s="714">
        <v>2008</v>
      </c>
      <c r="D1478" s="722" t="s">
        <v>551</v>
      </c>
      <c r="E1478" s="722" t="s">
        <v>1496</v>
      </c>
      <c r="F1478" s="714" t="s">
        <v>705</v>
      </c>
      <c r="G1478" s="723" t="s">
        <v>1480</v>
      </c>
      <c r="H1478" s="714" t="s">
        <v>1630</v>
      </c>
      <c r="I1478" s="714" t="s">
        <v>1484</v>
      </c>
      <c r="J1478" s="724">
        <v>30</v>
      </c>
      <c r="K1478" s="741">
        <v>10.018158707100053</v>
      </c>
      <c r="L1478" s="741">
        <v>1</v>
      </c>
      <c r="M1478" s="736">
        <v>100</v>
      </c>
      <c r="N1478" s="719">
        <f t="shared" si="69"/>
        <v>10.018158707100053</v>
      </c>
      <c r="O1478" s="737">
        <f t="shared" si="70"/>
        <v>0.33393862357000176</v>
      </c>
      <c r="P1478" s="738">
        <v>0</v>
      </c>
      <c r="Q1478" s="737">
        <f t="shared" si="71"/>
        <v>0.33393862357000176</v>
      </c>
      <c r="R1478" s="714" t="s">
        <v>498</v>
      </c>
      <c r="S1478" s="721" t="s">
        <v>1599</v>
      </c>
      <c r="U1478" s="714">
        <v>48.9</v>
      </c>
      <c r="V1478" s="714">
        <v>10374</v>
      </c>
    </row>
    <row r="1479" spans="1:22">
      <c r="A1479" s="721" t="s">
        <v>551</v>
      </c>
      <c r="B1479" s="714">
        <v>2008</v>
      </c>
      <c r="D1479" s="722" t="s">
        <v>551</v>
      </c>
      <c r="E1479" s="722" t="s">
        <v>1496</v>
      </c>
      <c r="F1479" s="714" t="s">
        <v>705</v>
      </c>
      <c r="G1479" s="723" t="s">
        <v>1480</v>
      </c>
      <c r="H1479" s="714" t="s">
        <v>1630</v>
      </c>
      <c r="I1479" s="714" t="s">
        <v>1484</v>
      </c>
      <c r="J1479" s="724">
        <v>30</v>
      </c>
      <c r="K1479" s="741">
        <v>9.27001997457781</v>
      </c>
      <c r="L1479" s="741">
        <v>1</v>
      </c>
      <c r="M1479" s="736">
        <v>100</v>
      </c>
      <c r="N1479" s="719">
        <f t="shared" si="69"/>
        <v>9.27001997457781</v>
      </c>
      <c r="O1479" s="737">
        <f t="shared" si="70"/>
        <v>0.30900066581926033</v>
      </c>
      <c r="P1479" s="738">
        <v>0</v>
      </c>
      <c r="Q1479" s="737">
        <f t="shared" si="71"/>
        <v>0.30900066581926033</v>
      </c>
      <c r="R1479" s="714" t="s">
        <v>498</v>
      </c>
      <c r="S1479" s="721" t="s">
        <v>1599</v>
      </c>
      <c r="U1479" s="714">
        <v>48.9</v>
      </c>
      <c r="V1479" s="714">
        <v>10374</v>
      </c>
    </row>
    <row r="1480" spans="1:22">
      <c r="A1480" s="721" t="s">
        <v>551</v>
      </c>
      <c r="B1480" s="714">
        <v>2008</v>
      </c>
      <c r="D1480" s="722" t="s">
        <v>1631</v>
      </c>
      <c r="E1480" s="722" t="s">
        <v>732</v>
      </c>
      <c r="F1480" s="714" t="s">
        <v>705</v>
      </c>
      <c r="G1480" s="723" t="s">
        <v>1480</v>
      </c>
      <c r="H1480" s="714" t="s">
        <v>1630</v>
      </c>
      <c r="I1480" s="714" t="s">
        <v>402</v>
      </c>
      <c r="J1480" s="724">
        <v>30</v>
      </c>
      <c r="K1480" s="741">
        <v>11.576175776284728</v>
      </c>
      <c r="L1480" s="741">
        <v>1</v>
      </c>
      <c r="M1480" s="736">
        <v>100</v>
      </c>
      <c r="N1480" s="719">
        <f t="shared" si="69"/>
        <v>11.576175776284728</v>
      </c>
      <c r="O1480" s="737">
        <f t="shared" si="70"/>
        <v>0.38587252587615761</v>
      </c>
      <c r="P1480" s="738">
        <v>0</v>
      </c>
      <c r="Q1480" s="737">
        <f t="shared" si="71"/>
        <v>0.38587252587615761</v>
      </c>
      <c r="R1480" s="714" t="s">
        <v>498</v>
      </c>
      <c r="S1480" s="721" t="s">
        <v>1599</v>
      </c>
      <c r="U1480" s="714">
        <v>48.9</v>
      </c>
      <c r="V1480" s="714">
        <v>10374</v>
      </c>
    </row>
    <row r="1481" spans="1:22">
      <c r="A1481" s="721" t="s">
        <v>551</v>
      </c>
      <c r="B1481" s="714">
        <v>2008</v>
      </c>
      <c r="D1481" s="722" t="s">
        <v>551</v>
      </c>
      <c r="E1481" s="722" t="s">
        <v>1489</v>
      </c>
      <c r="F1481" s="714" t="s">
        <v>705</v>
      </c>
      <c r="G1481" s="723" t="s">
        <v>1480</v>
      </c>
      <c r="H1481" s="714" t="s">
        <v>1630</v>
      </c>
      <c r="I1481" s="714" t="s">
        <v>1484</v>
      </c>
      <c r="J1481" s="724">
        <v>30</v>
      </c>
      <c r="K1481" s="741">
        <v>12.366079535137096</v>
      </c>
      <c r="L1481" s="741">
        <v>1</v>
      </c>
      <c r="M1481" s="736">
        <v>100</v>
      </c>
      <c r="N1481" s="719">
        <f t="shared" si="69"/>
        <v>12.366079535137096</v>
      </c>
      <c r="O1481" s="737">
        <f t="shared" si="70"/>
        <v>0.4122026511712365</v>
      </c>
      <c r="P1481" s="738">
        <v>0</v>
      </c>
      <c r="Q1481" s="737">
        <f t="shared" si="71"/>
        <v>0.4122026511712365</v>
      </c>
      <c r="R1481" s="714" t="s">
        <v>498</v>
      </c>
      <c r="S1481" s="721" t="s">
        <v>1599</v>
      </c>
      <c r="U1481" s="714">
        <v>48.9</v>
      </c>
      <c r="V1481" s="714">
        <v>10374</v>
      </c>
    </row>
    <row r="1482" spans="1:22">
      <c r="A1482" s="721" t="s">
        <v>551</v>
      </c>
      <c r="B1482" s="714">
        <v>2008</v>
      </c>
      <c r="D1482" s="722" t="s">
        <v>1631</v>
      </c>
      <c r="E1482" s="722" t="s">
        <v>732</v>
      </c>
      <c r="F1482" s="714" t="s">
        <v>705</v>
      </c>
      <c r="G1482" s="723" t="s">
        <v>1480</v>
      </c>
      <c r="H1482" s="714" t="s">
        <v>1630</v>
      </c>
      <c r="I1482" s="714" t="s">
        <v>402</v>
      </c>
      <c r="J1482" s="724">
        <v>30</v>
      </c>
      <c r="K1482" s="741">
        <v>11.258398402033775</v>
      </c>
      <c r="L1482" s="741">
        <v>1</v>
      </c>
      <c r="M1482" s="736">
        <v>100</v>
      </c>
      <c r="N1482" s="719">
        <f t="shared" si="69"/>
        <v>11.258398402033775</v>
      </c>
      <c r="O1482" s="737">
        <f t="shared" si="70"/>
        <v>0.37527994673445914</v>
      </c>
      <c r="P1482" s="738">
        <v>0</v>
      </c>
      <c r="Q1482" s="737">
        <f t="shared" si="71"/>
        <v>0.37527994673445914</v>
      </c>
      <c r="R1482" s="714" t="s">
        <v>498</v>
      </c>
      <c r="S1482" s="721" t="s">
        <v>1599</v>
      </c>
      <c r="U1482" s="714">
        <v>48.9</v>
      </c>
      <c r="V1482" s="714">
        <v>10374</v>
      </c>
    </row>
    <row r="1483" spans="1:22">
      <c r="A1483" s="721" t="s">
        <v>551</v>
      </c>
      <c r="B1483" s="714">
        <v>2008</v>
      </c>
      <c r="D1483" s="722" t="s">
        <v>1631</v>
      </c>
      <c r="E1483" s="722" t="s">
        <v>732</v>
      </c>
      <c r="F1483" s="714" t="s">
        <v>705</v>
      </c>
      <c r="G1483" s="723" t="s">
        <v>1480</v>
      </c>
      <c r="H1483" s="714" t="s">
        <v>1630</v>
      </c>
      <c r="I1483" s="714" t="s">
        <v>402</v>
      </c>
      <c r="J1483" s="724">
        <v>30</v>
      </c>
      <c r="K1483" s="741">
        <v>10.341383693481024</v>
      </c>
      <c r="L1483" s="741">
        <v>1</v>
      </c>
      <c r="M1483" s="736">
        <v>100</v>
      </c>
      <c r="N1483" s="719">
        <f t="shared" si="69"/>
        <v>10.341383693481024</v>
      </c>
      <c r="O1483" s="737">
        <f t="shared" si="70"/>
        <v>0.34471278978270081</v>
      </c>
      <c r="P1483" s="738">
        <v>0</v>
      </c>
      <c r="Q1483" s="737">
        <f t="shared" si="71"/>
        <v>0.34471278978270081</v>
      </c>
      <c r="R1483" s="714" t="s">
        <v>498</v>
      </c>
      <c r="S1483" s="721" t="s">
        <v>1599</v>
      </c>
      <c r="U1483" s="714">
        <v>48.9</v>
      </c>
      <c r="V1483" s="714">
        <v>10374</v>
      </c>
    </row>
    <row r="1484" spans="1:22">
      <c r="A1484" s="721" t="s">
        <v>551</v>
      </c>
      <c r="B1484" s="714">
        <v>2008</v>
      </c>
      <c r="D1484" s="722" t="s">
        <v>1633</v>
      </c>
      <c r="E1484" s="722" t="s">
        <v>1496</v>
      </c>
      <c r="F1484" s="714" t="s">
        <v>705</v>
      </c>
      <c r="G1484" s="723" t="s">
        <v>1480</v>
      </c>
      <c r="H1484" s="714" t="s">
        <v>1630</v>
      </c>
      <c r="I1484" s="714" t="s">
        <v>1484</v>
      </c>
      <c r="J1484" s="724">
        <v>30</v>
      </c>
      <c r="K1484" s="741">
        <v>7.9807517704739412</v>
      </c>
      <c r="L1484" s="741">
        <v>1</v>
      </c>
      <c r="M1484" s="736">
        <v>100</v>
      </c>
      <c r="N1484" s="719">
        <f t="shared" si="69"/>
        <v>7.9807517704739412</v>
      </c>
      <c r="O1484" s="737">
        <f t="shared" si="70"/>
        <v>0.26602505901579804</v>
      </c>
      <c r="P1484" s="738">
        <v>0</v>
      </c>
      <c r="Q1484" s="737">
        <f t="shared" si="71"/>
        <v>0.26602505901579804</v>
      </c>
      <c r="R1484" s="714" t="s">
        <v>498</v>
      </c>
      <c r="S1484" s="721" t="s">
        <v>1599</v>
      </c>
      <c r="U1484" s="714">
        <v>48.9</v>
      </c>
      <c r="V1484" s="714">
        <v>10374</v>
      </c>
    </row>
    <row r="1485" spans="1:22">
      <c r="A1485" s="721" t="s">
        <v>551</v>
      </c>
      <c r="B1485" s="714">
        <v>2008</v>
      </c>
      <c r="D1485" s="722" t="s">
        <v>1634</v>
      </c>
      <c r="E1485" s="722" t="s">
        <v>1499</v>
      </c>
      <c r="F1485" s="714" t="s">
        <v>705</v>
      </c>
      <c r="G1485" s="723" t="s">
        <v>1480</v>
      </c>
      <c r="H1485" s="714" t="s">
        <v>1630</v>
      </c>
      <c r="I1485" s="714" t="s">
        <v>1484</v>
      </c>
      <c r="J1485" s="724">
        <v>20</v>
      </c>
      <c r="K1485" s="741">
        <v>10.828037043762484</v>
      </c>
      <c r="L1485" s="741">
        <v>1</v>
      </c>
      <c r="M1485" s="736">
        <v>100</v>
      </c>
      <c r="N1485" s="719">
        <f t="shared" si="69"/>
        <v>10.828037043762484</v>
      </c>
      <c r="O1485" s="737">
        <f t="shared" si="70"/>
        <v>0.5414018521881242</v>
      </c>
      <c r="P1485" s="738">
        <v>0</v>
      </c>
      <c r="Q1485" s="737">
        <f t="shared" si="71"/>
        <v>0.5414018521881242</v>
      </c>
      <c r="R1485" s="714" t="s">
        <v>498</v>
      </c>
      <c r="S1485" s="721" t="s">
        <v>1599</v>
      </c>
      <c r="U1485" s="714">
        <v>48.9</v>
      </c>
      <c r="V1485" s="714">
        <v>10374</v>
      </c>
    </row>
    <row r="1486" spans="1:22">
      <c r="A1486" s="721" t="s">
        <v>551</v>
      </c>
      <c r="B1486" s="714">
        <v>2008</v>
      </c>
      <c r="D1486" s="722" t="s">
        <v>551</v>
      </c>
      <c r="E1486" s="715" t="s">
        <v>1597</v>
      </c>
      <c r="F1486" s="714" t="s">
        <v>705</v>
      </c>
      <c r="G1486" s="723" t="s">
        <v>1480</v>
      </c>
      <c r="H1486" s="714" t="s">
        <v>1630</v>
      </c>
      <c r="I1486" s="714" t="s">
        <v>402</v>
      </c>
      <c r="J1486" s="724">
        <v>30</v>
      </c>
      <c r="K1486" s="741">
        <v>13.437443254040311</v>
      </c>
      <c r="L1486" s="741">
        <v>1</v>
      </c>
      <c r="M1486" s="736">
        <v>100</v>
      </c>
      <c r="N1486" s="719">
        <f t="shared" si="69"/>
        <v>13.437443254040311</v>
      </c>
      <c r="O1486" s="737">
        <f t="shared" si="70"/>
        <v>0.44791477513467703</v>
      </c>
      <c r="P1486" s="738">
        <v>0</v>
      </c>
      <c r="Q1486" s="737">
        <f t="shared" si="71"/>
        <v>0.44791477513467703</v>
      </c>
      <c r="R1486" s="714" t="s">
        <v>498</v>
      </c>
      <c r="S1486" s="721" t="s">
        <v>1599</v>
      </c>
      <c r="U1486" s="714">
        <v>48.9</v>
      </c>
      <c r="V1486" s="714">
        <v>10374</v>
      </c>
    </row>
    <row r="1487" spans="1:22">
      <c r="A1487" s="721" t="s">
        <v>551</v>
      </c>
      <c r="B1487" s="714">
        <v>2008</v>
      </c>
      <c r="D1487" s="722" t="s">
        <v>551</v>
      </c>
      <c r="E1487" s="722" t="s">
        <v>1487</v>
      </c>
      <c r="F1487" s="714" t="s">
        <v>705</v>
      </c>
      <c r="G1487" s="723" t="s">
        <v>1480</v>
      </c>
      <c r="H1487" s="714" t="s">
        <v>1630</v>
      </c>
      <c r="I1487" s="714" t="s">
        <v>1484</v>
      </c>
      <c r="J1487" s="724">
        <v>28</v>
      </c>
      <c r="K1487" s="741">
        <v>12.45687307063737</v>
      </c>
      <c r="L1487" s="741">
        <v>1</v>
      </c>
      <c r="M1487" s="736">
        <v>100</v>
      </c>
      <c r="N1487" s="719">
        <f t="shared" si="69"/>
        <v>12.45687307063737</v>
      </c>
      <c r="O1487" s="737">
        <f t="shared" si="70"/>
        <v>0.44488832395133465</v>
      </c>
      <c r="P1487" s="738">
        <v>0</v>
      </c>
      <c r="Q1487" s="737">
        <f t="shared" si="71"/>
        <v>0.44488832395133465</v>
      </c>
      <c r="R1487" s="714" t="s">
        <v>498</v>
      </c>
      <c r="S1487" s="721" t="s">
        <v>1599</v>
      </c>
      <c r="U1487" s="714">
        <v>48.9</v>
      </c>
      <c r="V1487" s="714">
        <v>10374</v>
      </c>
    </row>
    <row r="1488" spans="1:22">
      <c r="A1488" s="721" t="s">
        <v>551</v>
      </c>
      <c r="B1488" s="714">
        <v>2008</v>
      </c>
      <c r="D1488" s="722" t="s">
        <v>1631</v>
      </c>
      <c r="E1488" s="722" t="s">
        <v>732</v>
      </c>
      <c r="F1488" s="714" t="s">
        <v>705</v>
      </c>
      <c r="G1488" s="723" t="s">
        <v>1480</v>
      </c>
      <c r="H1488" s="714" t="s">
        <v>1630</v>
      </c>
      <c r="I1488" s="714" t="s">
        <v>402</v>
      </c>
      <c r="J1488" s="724">
        <v>30</v>
      </c>
      <c r="K1488" s="741">
        <v>14.145632830942436</v>
      </c>
      <c r="L1488" s="741">
        <v>1</v>
      </c>
      <c r="M1488" s="736">
        <v>100</v>
      </c>
      <c r="N1488" s="719">
        <f t="shared" si="69"/>
        <v>14.145632830942436</v>
      </c>
      <c r="O1488" s="737">
        <f t="shared" si="70"/>
        <v>0.47152109436474787</v>
      </c>
      <c r="P1488" s="738">
        <v>0</v>
      </c>
      <c r="Q1488" s="737">
        <f t="shared" si="71"/>
        <v>0.47152109436474787</v>
      </c>
      <c r="R1488" s="714" t="s">
        <v>498</v>
      </c>
      <c r="S1488" s="721" t="s">
        <v>1599</v>
      </c>
      <c r="U1488" s="714">
        <v>48.9</v>
      </c>
      <c r="V1488" s="714">
        <v>10374</v>
      </c>
    </row>
    <row r="1489" spans="1:22">
      <c r="A1489" s="721" t="s">
        <v>551</v>
      </c>
      <c r="B1489" s="714">
        <v>2008</v>
      </c>
      <c r="D1489" s="722" t="s">
        <v>551</v>
      </c>
      <c r="E1489" s="722" t="s">
        <v>1496</v>
      </c>
      <c r="F1489" s="714" t="s">
        <v>705</v>
      </c>
      <c r="G1489" s="723" t="s">
        <v>1480</v>
      </c>
      <c r="H1489" s="714" t="s">
        <v>1630</v>
      </c>
      <c r="I1489" s="714" t="s">
        <v>1484</v>
      </c>
      <c r="J1489" s="724">
        <v>30</v>
      </c>
      <c r="K1489" s="741">
        <v>9.27001997457781</v>
      </c>
      <c r="L1489" s="741">
        <v>1</v>
      </c>
      <c r="M1489" s="736">
        <v>100</v>
      </c>
      <c r="N1489" s="719">
        <f t="shared" si="69"/>
        <v>9.27001997457781</v>
      </c>
      <c r="O1489" s="737">
        <f t="shared" si="70"/>
        <v>0.30900066581926033</v>
      </c>
      <c r="P1489" s="738">
        <v>0</v>
      </c>
      <c r="Q1489" s="737">
        <f t="shared" si="71"/>
        <v>0.30900066581926033</v>
      </c>
      <c r="R1489" s="714" t="s">
        <v>498</v>
      </c>
      <c r="S1489" s="721" t="s">
        <v>1599</v>
      </c>
      <c r="U1489" s="714">
        <v>48.9</v>
      </c>
      <c r="V1489" s="714">
        <v>10374</v>
      </c>
    </row>
    <row r="1490" spans="1:22">
      <c r="A1490" s="721" t="s">
        <v>551</v>
      </c>
      <c r="B1490" s="714">
        <v>2008</v>
      </c>
      <c r="D1490" s="722" t="s">
        <v>551</v>
      </c>
      <c r="E1490" s="722" t="s">
        <v>1496</v>
      </c>
      <c r="F1490" s="714" t="s">
        <v>705</v>
      </c>
      <c r="G1490" s="723" t="s">
        <v>1480</v>
      </c>
      <c r="H1490" s="714" t="s">
        <v>1630</v>
      </c>
      <c r="I1490" s="714" t="s">
        <v>1484</v>
      </c>
      <c r="J1490" s="724">
        <v>30</v>
      </c>
      <c r="K1490" s="741">
        <v>9.5514799346286541</v>
      </c>
      <c r="L1490" s="741">
        <v>1</v>
      </c>
      <c r="M1490" s="736">
        <v>100</v>
      </c>
      <c r="N1490" s="719">
        <f t="shared" si="69"/>
        <v>9.5514799346286541</v>
      </c>
      <c r="O1490" s="737">
        <f t="shared" si="70"/>
        <v>0.31838266448762181</v>
      </c>
      <c r="P1490" s="738">
        <v>0</v>
      </c>
      <c r="Q1490" s="737">
        <f t="shared" si="71"/>
        <v>0.31838266448762181</v>
      </c>
      <c r="R1490" s="714" t="s">
        <v>498</v>
      </c>
      <c r="S1490" s="721" t="s">
        <v>1599</v>
      </c>
      <c r="U1490" s="714">
        <v>48.9</v>
      </c>
      <c r="V1490" s="714">
        <v>10374</v>
      </c>
    </row>
    <row r="1491" spans="1:22">
      <c r="A1491" s="721" t="s">
        <v>551</v>
      </c>
      <c r="B1491" s="714">
        <v>2008</v>
      </c>
      <c r="D1491" s="722" t="s">
        <v>1635</v>
      </c>
      <c r="E1491" s="722" t="s">
        <v>1496</v>
      </c>
      <c r="F1491" s="714" t="s">
        <v>705</v>
      </c>
      <c r="G1491" s="723" t="s">
        <v>1480</v>
      </c>
      <c r="H1491" s="714" t="s">
        <v>1630</v>
      </c>
      <c r="I1491" s="714" t="s">
        <v>1484</v>
      </c>
      <c r="J1491" s="724">
        <v>30</v>
      </c>
      <c r="K1491" s="741">
        <v>9.4062102778282171</v>
      </c>
      <c r="L1491" s="741">
        <v>1</v>
      </c>
      <c r="M1491" s="736">
        <v>100</v>
      </c>
      <c r="N1491" s="719">
        <f t="shared" si="69"/>
        <v>9.4062102778282171</v>
      </c>
      <c r="O1491" s="737">
        <f t="shared" si="70"/>
        <v>0.31354034259427388</v>
      </c>
      <c r="P1491" s="738">
        <v>0</v>
      </c>
      <c r="Q1491" s="737">
        <f t="shared" si="71"/>
        <v>0.31354034259427388</v>
      </c>
      <c r="R1491" s="714" t="s">
        <v>498</v>
      </c>
      <c r="S1491" s="721" t="s">
        <v>1599</v>
      </c>
      <c r="U1491" s="714">
        <v>48.9</v>
      </c>
      <c r="V1491" s="714">
        <v>10374</v>
      </c>
    </row>
    <row r="1492" spans="1:22">
      <c r="A1492" s="721" t="s">
        <v>551</v>
      </c>
      <c r="B1492" s="714">
        <v>2008</v>
      </c>
      <c r="D1492" s="722" t="s">
        <v>1631</v>
      </c>
      <c r="E1492" s="722" t="s">
        <v>732</v>
      </c>
      <c r="F1492" s="714" t="s">
        <v>705</v>
      </c>
      <c r="G1492" s="723" t="s">
        <v>1480</v>
      </c>
      <c r="H1492" s="714" t="s">
        <v>1630</v>
      </c>
      <c r="I1492" s="714" t="s">
        <v>402</v>
      </c>
      <c r="J1492" s="724">
        <v>30</v>
      </c>
      <c r="K1492" s="741">
        <v>11.185763573633556</v>
      </c>
      <c r="L1492" s="741">
        <v>1</v>
      </c>
      <c r="M1492" s="736">
        <v>100</v>
      </c>
      <c r="N1492" s="719">
        <f t="shared" si="69"/>
        <v>11.185763573633556</v>
      </c>
      <c r="O1492" s="737">
        <f t="shared" si="70"/>
        <v>0.3728587857877852</v>
      </c>
      <c r="P1492" s="738">
        <v>0</v>
      </c>
      <c r="Q1492" s="737">
        <f t="shared" si="71"/>
        <v>0.3728587857877852</v>
      </c>
      <c r="R1492" s="714" t="s">
        <v>498</v>
      </c>
      <c r="S1492" s="721" t="s">
        <v>1599</v>
      </c>
      <c r="U1492" s="714">
        <v>48.9</v>
      </c>
      <c r="V1492" s="714">
        <v>10374</v>
      </c>
    </row>
    <row r="1493" spans="1:22">
      <c r="A1493" s="721" t="s">
        <v>551</v>
      </c>
      <c r="B1493" s="714">
        <v>2008</v>
      </c>
      <c r="D1493" s="722" t="s">
        <v>551</v>
      </c>
      <c r="E1493" s="722" t="s">
        <v>1526</v>
      </c>
      <c r="F1493" s="714" t="s">
        <v>705</v>
      </c>
      <c r="G1493" s="723" t="s">
        <v>1480</v>
      </c>
      <c r="H1493" s="714" t="s">
        <v>1630</v>
      </c>
      <c r="I1493" s="714" t="s">
        <v>1484</v>
      </c>
      <c r="J1493" s="724">
        <v>30</v>
      </c>
      <c r="K1493" s="741">
        <v>6.9547848193208637</v>
      </c>
      <c r="L1493" s="741">
        <v>1</v>
      </c>
      <c r="M1493" s="736">
        <v>100</v>
      </c>
      <c r="N1493" s="719">
        <f t="shared" si="69"/>
        <v>6.9547848193208637</v>
      </c>
      <c r="O1493" s="737">
        <f t="shared" si="70"/>
        <v>0.23182616064402875</v>
      </c>
      <c r="P1493" s="738">
        <v>0</v>
      </c>
      <c r="Q1493" s="737">
        <f t="shared" si="71"/>
        <v>0.23182616064402875</v>
      </c>
      <c r="R1493" s="714" t="s">
        <v>498</v>
      </c>
      <c r="S1493" s="721" t="s">
        <v>1599</v>
      </c>
      <c r="U1493" s="714">
        <v>48.9</v>
      </c>
      <c r="V1493" s="714">
        <v>10374</v>
      </c>
    </row>
    <row r="1494" spans="1:22">
      <c r="A1494" s="721" t="s">
        <v>551</v>
      </c>
      <c r="B1494" s="714">
        <v>2008</v>
      </c>
      <c r="D1494" s="722" t="s">
        <v>1631</v>
      </c>
      <c r="E1494" s="722" t="s">
        <v>732</v>
      </c>
      <c r="F1494" s="714" t="s">
        <v>705</v>
      </c>
      <c r="G1494" s="723" t="s">
        <v>1480</v>
      </c>
      <c r="H1494" s="714" t="s">
        <v>1630</v>
      </c>
      <c r="I1494" s="714" t="s">
        <v>402</v>
      </c>
      <c r="J1494" s="724">
        <v>30</v>
      </c>
      <c r="K1494" s="741">
        <v>17.541311058652621</v>
      </c>
      <c r="L1494" s="741">
        <v>1</v>
      </c>
      <c r="M1494" s="736">
        <v>100</v>
      </c>
      <c r="N1494" s="719">
        <f t="shared" si="69"/>
        <v>17.541311058652621</v>
      </c>
      <c r="O1494" s="737">
        <f t="shared" si="70"/>
        <v>0.58471036862175407</v>
      </c>
      <c r="P1494" s="738">
        <v>0</v>
      </c>
      <c r="Q1494" s="737">
        <f t="shared" si="71"/>
        <v>0.58471036862175407</v>
      </c>
      <c r="R1494" s="714" t="s">
        <v>498</v>
      </c>
      <c r="S1494" s="721" t="s">
        <v>1599</v>
      </c>
      <c r="U1494" s="714">
        <v>48.9</v>
      </c>
      <c r="V1494" s="714">
        <v>10374</v>
      </c>
    </row>
    <row r="1495" spans="1:22">
      <c r="A1495" s="721" t="s">
        <v>551</v>
      </c>
      <c r="B1495" s="714">
        <v>2008</v>
      </c>
      <c r="D1495" s="722" t="s">
        <v>1631</v>
      </c>
      <c r="E1495" s="722" t="s">
        <v>732</v>
      </c>
      <c r="F1495" s="714" t="s">
        <v>705</v>
      </c>
      <c r="G1495" s="723" t="s">
        <v>1480</v>
      </c>
      <c r="H1495" s="714" t="s">
        <v>1630</v>
      </c>
      <c r="I1495" s="714" t="s">
        <v>402</v>
      </c>
      <c r="J1495" s="724">
        <v>30</v>
      </c>
      <c r="K1495" s="741">
        <v>19.71672416923915</v>
      </c>
      <c r="L1495" s="741">
        <v>1</v>
      </c>
      <c r="M1495" s="736">
        <v>100</v>
      </c>
      <c r="N1495" s="719">
        <f t="shared" si="69"/>
        <v>19.71672416923915</v>
      </c>
      <c r="O1495" s="737">
        <f t="shared" si="70"/>
        <v>0.65722413897463838</v>
      </c>
      <c r="P1495" s="738">
        <v>0</v>
      </c>
      <c r="Q1495" s="737">
        <f t="shared" si="71"/>
        <v>0.65722413897463838</v>
      </c>
      <c r="R1495" s="714" t="s">
        <v>498</v>
      </c>
      <c r="S1495" s="721" t="s">
        <v>1599</v>
      </c>
      <c r="U1495" s="714">
        <v>48.9</v>
      </c>
      <c r="V1495" s="714">
        <v>10374</v>
      </c>
    </row>
    <row r="1496" spans="1:22">
      <c r="A1496" s="721" t="s">
        <v>551</v>
      </c>
      <c r="B1496" s="714">
        <v>2008</v>
      </c>
      <c r="D1496" s="722" t="s">
        <v>551</v>
      </c>
      <c r="E1496" s="722" t="s">
        <v>1496</v>
      </c>
      <c r="F1496" s="714" t="s">
        <v>705</v>
      </c>
      <c r="G1496" s="723" t="s">
        <v>1480</v>
      </c>
      <c r="H1496" s="714" t="s">
        <v>1630</v>
      </c>
      <c r="I1496" s="714" t="s">
        <v>1484</v>
      </c>
      <c r="J1496" s="724">
        <v>30</v>
      </c>
      <c r="K1496" s="741">
        <v>7.8445614672235333</v>
      </c>
      <c r="L1496" s="741">
        <v>1</v>
      </c>
      <c r="M1496" s="736">
        <v>100</v>
      </c>
      <c r="N1496" s="719">
        <f t="shared" si="69"/>
        <v>7.8445614672235333</v>
      </c>
      <c r="O1496" s="737">
        <f t="shared" si="70"/>
        <v>0.26148538224078444</v>
      </c>
      <c r="P1496" s="738">
        <v>0</v>
      </c>
      <c r="Q1496" s="737">
        <f t="shared" si="71"/>
        <v>0.26148538224078444</v>
      </c>
      <c r="R1496" s="714" t="s">
        <v>498</v>
      </c>
      <c r="S1496" s="721" t="s">
        <v>1599</v>
      </c>
      <c r="U1496" s="714">
        <v>48.9</v>
      </c>
      <c r="V1496" s="714">
        <v>10374</v>
      </c>
    </row>
    <row r="1497" spans="1:22">
      <c r="A1497" s="721" t="s">
        <v>551</v>
      </c>
      <c r="B1497" s="714">
        <v>2008</v>
      </c>
      <c r="D1497" s="722" t="s">
        <v>1632</v>
      </c>
      <c r="E1497" s="722" t="s">
        <v>1636</v>
      </c>
      <c r="F1497" s="714" t="s">
        <v>705</v>
      </c>
      <c r="G1497" s="723" t="s">
        <v>1480</v>
      </c>
      <c r="H1497" s="714" t="s">
        <v>1630</v>
      </c>
      <c r="I1497" s="714" t="s">
        <v>1484</v>
      </c>
      <c r="J1497" s="724">
        <v>30</v>
      </c>
      <c r="K1497" s="741">
        <v>12.887234428908661</v>
      </c>
      <c r="L1497" s="741">
        <v>1</v>
      </c>
      <c r="M1497" s="736">
        <v>100</v>
      </c>
      <c r="N1497" s="719">
        <f t="shared" si="69"/>
        <v>12.887234428908661</v>
      </c>
      <c r="O1497" s="737">
        <f t="shared" si="70"/>
        <v>0.42957448096362205</v>
      </c>
      <c r="P1497" s="738">
        <v>0</v>
      </c>
      <c r="Q1497" s="737">
        <f t="shared" si="71"/>
        <v>0.42957448096362205</v>
      </c>
      <c r="R1497" s="714" t="s">
        <v>498</v>
      </c>
      <c r="S1497" s="721" t="s">
        <v>1599</v>
      </c>
      <c r="U1497" s="714">
        <v>48.9</v>
      </c>
      <c r="V1497" s="714">
        <v>10374</v>
      </c>
    </row>
    <row r="1498" spans="1:22">
      <c r="A1498" s="721" t="s">
        <v>551</v>
      </c>
      <c r="B1498" s="714">
        <v>2008</v>
      </c>
      <c r="D1498" s="722" t="s">
        <v>1637</v>
      </c>
      <c r="E1498" s="715" t="s">
        <v>1518</v>
      </c>
      <c r="F1498" s="714" t="s">
        <v>705</v>
      </c>
      <c r="G1498" s="723" t="s">
        <v>1480</v>
      </c>
      <c r="H1498" s="714" t="s">
        <v>1630</v>
      </c>
      <c r="I1498" s="714" t="s">
        <v>1484</v>
      </c>
      <c r="J1498" s="724">
        <v>30</v>
      </c>
      <c r="K1498" s="741">
        <v>16.025059015798075</v>
      </c>
      <c r="L1498" s="741">
        <v>1</v>
      </c>
      <c r="M1498" s="736">
        <v>100</v>
      </c>
      <c r="N1498" s="719">
        <f t="shared" si="69"/>
        <v>16.025059015798075</v>
      </c>
      <c r="O1498" s="737">
        <f t="shared" si="70"/>
        <v>0.53416863385993585</v>
      </c>
      <c r="P1498" s="738">
        <v>0</v>
      </c>
      <c r="Q1498" s="737">
        <f t="shared" si="71"/>
        <v>0.53416863385993585</v>
      </c>
      <c r="R1498" s="714" t="s">
        <v>498</v>
      </c>
      <c r="S1498" s="721" t="s">
        <v>1599</v>
      </c>
      <c r="U1498" s="714">
        <v>48.9</v>
      </c>
      <c r="V1498" s="714">
        <v>10374</v>
      </c>
    </row>
    <row r="1499" spans="1:22">
      <c r="A1499" s="721" t="s">
        <v>551</v>
      </c>
      <c r="B1499" s="714">
        <v>2008</v>
      </c>
      <c r="D1499" s="722" t="s">
        <v>1631</v>
      </c>
      <c r="E1499" s="722" t="s">
        <v>732</v>
      </c>
      <c r="F1499" s="714" t="s">
        <v>705</v>
      </c>
      <c r="G1499" s="723" t="s">
        <v>1480</v>
      </c>
      <c r="H1499" s="714" t="s">
        <v>1630</v>
      </c>
      <c r="I1499" s="714" t="s">
        <v>402</v>
      </c>
      <c r="J1499" s="724">
        <v>30</v>
      </c>
      <c r="K1499" s="741">
        <v>10.372253495551115</v>
      </c>
      <c r="L1499" s="741">
        <v>1</v>
      </c>
      <c r="M1499" s="736">
        <v>100</v>
      </c>
      <c r="N1499" s="719">
        <f t="shared" si="69"/>
        <v>10.372253495551115</v>
      </c>
      <c r="O1499" s="737">
        <f t="shared" si="70"/>
        <v>0.34574178318503718</v>
      </c>
      <c r="P1499" s="738">
        <v>0</v>
      </c>
      <c r="Q1499" s="737">
        <f t="shared" si="71"/>
        <v>0.34574178318503718</v>
      </c>
      <c r="R1499" s="714" t="s">
        <v>498</v>
      </c>
      <c r="S1499" s="721" t="s">
        <v>1599</v>
      </c>
      <c r="U1499" s="714">
        <v>48.9</v>
      </c>
      <c r="V1499" s="714">
        <v>10374</v>
      </c>
    </row>
    <row r="1500" spans="1:22">
      <c r="A1500" s="721" t="s">
        <v>551</v>
      </c>
      <c r="B1500" s="714">
        <v>2008</v>
      </c>
      <c r="D1500" s="722" t="s">
        <v>551</v>
      </c>
      <c r="E1500" s="722" t="s">
        <v>1638</v>
      </c>
      <c r="F1500" s="714" t="s">
        <v>705</v>
      </c>
      <c r="G1500" s="723" t="s">
        <v>1480</v>
      </c>
      <c r="H1500" s="714" t="s">
        <v>1630</v>
      </c>
      <c r="I1500" s="714" t="s">
        <v>1484</v>
      </c>
      <c r="J1500" s="724">
        <v>30</v>
      </c>
      <c r="K1500" s="741">
        <v>19.71672416923915</v>
      </c>
      <c r="L1500" s="741">
        <v>1</v>
      </c>
      <c r="M1500" s="736">
        <v>100</v>
      </c>
      <c r="N1500" s="719">
        <f t="shared" si="69"/>
        <v>19.71672416923915</v>
      </c>
      <c r="O1500" s="737">
        <f t="shared" si="70"/>
        <v>0.65722413897463838</v>
      </c>
      <c r="P1500" s="738">
        <v>0</v>
      </c>
      <c r="Q1500" s="737">
        <f t="shared" si="71"/>
        <v>0.65722413897463838</v>
      </c>
      <c r="R1500" s="714" t="s">
        <v>498</v>
      </c>
      <c r="S1500" s="721" t="s">
        <v>1599</v>
      </c>
      <c r="U1500" s="714">
        <v>48.9</v>
      </c>
      <c r="V1500" s="714">
        <v>10374</v>
      </c>
    </row>
    <row r="1501" spans="1:22">
      <c r="A1501" s="721" t="s">
        <v>551</v>
      </c>
      <c r="B1501" s="714">
        <v>2008</v>
      </c>
      <c r="D1501" s="722" t="s">
        <v>1631</v>
      </c>
      <c r="E1501" s="722" t="s">
        <v>732</v>
      </c>
      <c r="F1501" s="714" t="s">
        <v>705</v>
      </c>
      <c r="G1501" s="723" t="s">
        <v>1480</v>
      </c>
      <c r="H1501" s="714" t="s">
        <v>1630</v>
      </c>
      <c r="I1501" s="714" t="s">
        <v>402</v>
      </c>
      <c r="J1501" s="724">
        <v>30</v>
      </c>
      <c r="K1501" s="741">
        <v>17.541311058652621</v>
      </c>
      <c r="L1501" s="741">
        <v>1</v>
      </c>
      <c r="M1501" s="736">
        <v>100</v>
      </c>
      <c r="N1501" s="719">
        <f t="shared" si="69"/>
        <v>17.541311058652621</v>
      </c>
      <c r="O1501" s="737">
        <f t="shared" si="70"/>
        <v>0.58471036862175407</v>
      </c>
      <c r="P1501" s="738">
        <v>0</v>
      </c>
      <c r="Q1501" s="737">
        <f t="shared" si="71"/>
        <v>0.58471036862175407</v>
      </c>
      <c r="R1501" s="714" t="s">
        <v>498</v>
      </c>
      <c r="S1501" s="721" t="s">
        <v>1599</v>
      </c>
      <c r="U1501" s="714">
        <v>48.9</v>
      </c>
      <c r="V1501" s="714">
        <v>10374</v>
      </c>
    </row>
    <row r="1502" spans="1:22">
      <c r="A1502" s="721" t="s">
        <v>551</v>
      </c>
      <c r="B1502" s="714">
        <v>2008</v>
      </c>
      <c r="D1502" s="722" t="s">
        <v>1631</v>
      </c>
      <c r="E1502" s="722" t="s">
        <v>732</v>
      </c>
      <c r="F1502" s="714" t="s">
        <v>705</v>
      </c>
      <c r="G1502" s="723" t="s">
        <v>1480</v>
      </c>
      <c r="H1502" s="714" t="s">
        <v>1630</v>
      </c>
      <c r="I1502" s="714" t="s">
        <v>402</v>
      </c>
      <c r="J1502" s="724">
        <v>30</v>
      </c>
      <c r="K1502" s="741">
        <v>17.541311058652621</v>
      </c>
      <c r="L1502" s="741">
        <v>1</v>
      </c>
      <c r="M1502" s="736">
        <v>100</v>
      </c>
      <c r="N1502" s="719">
        <f t="shared" si="69"/>
        <v>17.541311058652621</v>
      </c>
      <c r="O1502" s="737">
        <f t="shared" si="70"/>
        <v>0.58471036862175407</v>
      </c>
      <c r="P1502" s="738">
        <v>0</v>
      </c>
      <c r="Q1502" s="737">
        <f t="shared" si="71"/>
        <v>0.58471036862175407</v>
      </c>
      <c r="R1502" s="714" t="s">
        <v>498</v>
      </c>
      <c r="S1502" s="721" t="s">
        <v>1599</v>
      </c>
      <c r="U1502" s="714">
        <v>48.9</v>
      </c>
      <c r="V1502" s="714">
        <v>10374</v>
      </c>
    </row>
    <row r="1503" spans="1:22">
      <c r="A1503" s="721" t="s">
        <v>551</v>
      </c>
      <c r="B1503" s="714">
        <v>2008</v>
      </c>
      <c r="D1503" s="722" t="s">
        <v>1631</v>
      </c>
      <c r="E1503" s="722" t="s">
        <v>732</v>
      </c>
      <c r="F1503" s="714" t="s">
        <v>705</v>
      </c>
      <c r="G1503" s="723" t="s">
        <v>1480</v>
      </c>
      <c r="H1503" s="714" t="s">
        <v>1630</v>
      </c>
      <c r="I1503" s="714" t="s">
        <v>402</v>
      </c>
      <c r="J1503" s="724">
        <v>30</v>
      </c>
      <c r="K1503" s="741">
        <v>11.193027056473579</v>
      </c>
      <c r="L1503" s="741">
        <v>1</v>
      </c>
      <c r="M1503" s="736">
        <v>100</v>
      </c>
      <c r="N1503" s="719">
        <f t="shared" si="69"/>
        <v>11.193027056473579</v>
      </c>
      <c r="O1503" s="737">
        <f t="shared" si="70"/>
        <v>0.3731009018824526</v>
      </c>
      <c r="P1503" s="738">
        <v>0</v>
      </c>
      <c r="Q1503" s="737">
        <f t="shared" si="71"/>
        <v>0.3731009018824526</v>
      </c>
      <c r="R1503" s="714" t="s">
        <v>498</v>
      </c>
      <c r="S1503" s="721" t="s">
        <v>1599</v>
      </c>
      <c r="U1503" s="714">
        <v>48.9</v>
      </c>
      <c r="V1503" s="714">
        <v>10374</v>
      </c>
    </row>
    <row r="1504" spans="1:22">
      <c r="A1504" s="721" t="s">
        <v>540</v>
      </c>
      <c r="B1504" s="714">
        <v>2008</v>
      </c>
      <c r="D1504" s="722" t="s">
        <v>540</v>
      </c>
      <c r="E1504" s="722" t="s">
        <v>1500</v>
      </c>
      <c r="F1504" s="714" t="s">
        <v>705</v>
      </c>
      <c r="G1504" s="723" t="s">
        <v>1480</v>
      </c>
      <c r="H1504" s="714" t="s">
        <v>1588</v>
      </c>
      <c r="I1504" s="714" t="s">
        <v>1484</v>
      </c>
      <c r="J1504" s="724">
        <v>10</v>
      </c>
      <c r="K1504" s="741">
        <v>9.0975122571272919</v>
      </c>
      <c r="L1504" s="741">
        <v>1</v>
      </c>
      <c r="M1504" s="736">
        <v>100</v>
      </c>
      <c r="N1504" s="719">
        <f t="shared" si="69"/>
        <v>9.0975122571272919</v>
      </c>
      <c r="O1504" s="737">
        <f t="shared" si="70"/>
        <v>0.90975122571272915</v>
      </c>
      <c r="P1504" s="738">
        <v>0</v>
      </c>
      <c r="Q1504" s="737">
        <f t="shared" si="71"/>
        <v>0.90975122571272915</v>
      </c>
      <c r="R1504" s="714" t="s">
        <v>498</v>
      </c>
      <c r="S1504" s="721" t="s">
        <v>1642</v>
      </c>
      <c r="U1504" s="714">
        <v>48.9</v>
      </c>
      <c r="V1504" s="714">
        <v>10374</v>
      </c>
    </row>
    <row r="1505" spans="1:22">
      <c r="A1505" s="721" t="s">
        <v>540</v>
      </c>
      <c r="B1505" s="714">
        <v>2008</v>
      </c>
      <c r="D1505" s="722" t="s">
        <v>540</v>
      </c>
      <c r="E1505" s="722" t="s">
        <v>1617</v>
      </c>
      <c r="F1505" s="714" t="s">
        <v>705</v>
      </c>
      <c r="G1505" s="723" t="s">
        <v>1480</v>
      </c>
      <c r="H1505" s="714" t="s">
        <v>1588</v>
      </c>
      <c r="I1505" s="714" t="s">
        <v>1484</v>
      </c>
      <c r="J1505" s="724">
        <v>1</v>
      </c>
      <c r="K1505" s="741">
        <v>1.1530779008534591</v>
      </c>
      <c r="L1505" s="741">
        <v>1</v>
      </c>
      <c r="M1505" s="736">
        <v>100</v>
      </c>
      <c r="N1505" s="719">
        <f t="shared" si="69"/>
        <v>1.1530779008534591</v>
      </c>
      <c r="O1505" s="737">
        <f t="shared" si="70"/>
        <v>1.1530779008534591</v>
      </c>
      <c r="P1505" s="738">
        <v>0</v>
      </c>
      <c r="Q1505" s="737">
        <f t="shared" si="71"/>
        <v>1.1530779008534591</v>
      </c>
      <c r="R1505" s="714" t="s">
        <v>498</v>
      </c>
      <c r="S1505" s="721" t="s">
        <v>1642</v>
      </c>
      <c r="U1505" s="714">
        <v>48.9</v>
      </c>
      <c r="V1505" s="714">
        <v>10374</v>
      </c>
    </row>
    <row r="1506" spans="1:22">
      <c r="A1506" s="721" t="s">
        <v>540</v>
      </c>
      <c r="B1506" s="714">
        <v>2008</v>
      </c>
      <c r="D1506" s="722" t="s">
        <v>540</v>
      </c>
      <c r="E1506" s="722" t="s">
        <v>1487</v>
      </c>
      <c r="F1506" s="714" t="s">
        <v>705</v>
      </c>
      <c r="G1506" s="723" t="s">
        <v>1480</v>
      </c>
      <c r="H1506" s="714" t="s">
        <v>1588</v>
      </c>
      <c r="I1506" s="714" t="s">
        <v>1484</v>
      </c>
      <c r="J1506" s="724">
        <v>28</v>
      </c>
      <c r="K1506" s="741">
        <v>35.818049754857448</v>
      </c>
      <c r="L1506" s="741">
        <v>1</v>
      </c>
      <c r="M1506" s="736">
        <v>100</v>
      </c>
      <c r="N1506" s="719">
        <f t="shared" si="69"/>
        <v>35.818049754857448</v>
      </c>
      <c r="O1506" s="737">
        <f t="shared" si="70"/>
        <v>1.2792160626734803</v>
      </c>
      <c r="P1506" s="738">
        <v>0</v>
      </c>
      <c r="Q1506" s="737">
        <f t="shared" si="71"/>
        <v>1.2792160626734803</v>
      </c>
      <c r="R1506" s="714" t="s">
        <v>498</v>
      </c>
      <c r="S1506" s="721" t="s">
        <v>1642</v>
      </c>
      <c r="U1506" s="714">
        <v>48.9</v>
      </c>
      <c r="V1506" s="714">
        <v>10374</v>
      </c>
    </row>
    <row r="1507" spans="1:22">
      <c r="A1507" s="721" t="s">
        <v>540</v>
      </c>
      <c r="B1507" s="714">
        <v>2008</v>
      </c>
      <c r="D1507" s="722" t="s">
        <v>540</v>
      </c>
      <c r="E1507" s="722" t="s">
        <v>1500</v>
      </c>
      <c r="F1507" s="714" t="s">
        <v>705</v>
      </c>
      <c r="G1507" s="723" t="s">
        <v>1480</v>
      </c>
      <c r="H1507" s="714" t="s">
        <v>1588</v>
      </c>
      <c r="I1507" s="714" t="s">
        <v>1484</v>
      </c>
      <c r="J1507" s="724">
        <v>10</v>
      </c>
      <c r="K1507" s="741">
        <v>8.1932086435445797</v>
      </c>
      <c r="L1507" s="741">
        <v>1</v>
      </c>
      <c r="M1507" s="736">
        <v>100</v>
      </c>
      <c r="N1507" s="719">
        <f t="shared" si="69"/>
        <v>8.1932086435445797</v>
      </c>
      <c r="O1507" s="737">
        <f t="shared" si="70"/>
        <v>0.81932086435445795</v>
      </c>
      <c r="P1507" s="738">
        <v>0</v>
      </c>
      <c r="Q1507" s="737">
        <f t="shared" si="71"/>
        <v>0.81932086435445795</v>
      </c>
      <c r="R1507" s="714" t="s">
        <v>498</v>
      </c>
      <c r="S1507" s="721" t="s">
        <v>1642</v>
      </c>
      <c r="U1507" s="714">
        <v>48.9</v>
      </c>
      <c r="V1507" s="714">
        <v>10374</v>
      </c>
    </row>
    <row r="1508" spans="1:22">
      <c r="A1508" s="721" t="s">
        <v>540</v>
      </c>
      <c r="B1508" s="714">
        <v>2008</v>
      </c>
      <c r="D1508" s="722" t="s">
        <v>1643</v>
      </c>
      <c r="E1508" s="722" t="s">
        <v>732</v>
      </c>
      <c r="F1508" s="714" t="s">
        <v>705</v>
      </c>
      <c r="G1508" s="723" t="s">
        <v>1480</v>
      </c>
      <c r="H1508" s="714" t="s">
        <v>1588</v>
      </c>
      <c r="I1508" s="714" t="s">
        <v>1484</v>
      </c>
      <c r="J1508" s="724">
        <v>14</v>
      </c>
      <c r="K1508" s="741">
        <v>25.574723079716723</v>
      </c>
      <c r="L1508" s="741">
        <v>1</v>
      </c>
      <c r="M1508" s="736">
        <v>100</v>
      </c>
      <c r="N1508" s="719">
        <f t="shared" si="69"/>
        <v>25.574723079716723</v>
      </c>
      <c r="O1508" s="737">
        <f t="shared" si="70"/>
        <v>1.8267659342654803</v>
      </c>
      <c r="P1508" s="738">
        <v>0</v>
      </c>
      <c r="Q1508" s="737">
        <f t="shared" si="71"/>
        <v>1.8267659342654803</v>
      </c>
      <c r="R1508" s="714" t="s">
        <v>498</v>
      </c>
      <c r="S1508" s="721" t="s">
        <v>1642</v>
      </c>
      <c r="U1508" s="714">
        <v>48.9</v>
      </c>
      <c r="V1508" s="714">
        <v>10374</v>
      </c>
    </row>
    <row r="1509" spans="1:22">
      <c r="A1509" s="721" t="s">
        <v>540</v>
      </c>
      <c r="B1509" s="714">
        <v>2008</v>
      </c>
      <c r="D1509" s="722" t="s">
        <v>540</v>
      </c>
      <c r="E1509" s="722" t="s">
        <v>1617</v>
      </c>
      <c r="F1509" s="714" t="s">
        <v>705</v>
      </c>
      <c r="G1509" s="723" t="s">
        <v>1480</v>
      </c>
      <c r="H1509" s="714" t="s">
        <v>1588</v>
      </c>
      <c r="I1509" s="714" t="s">
        <v>1484</v>
      </c>
      <c r="J1509" s="724">
        <v>15</v>
      </c>
      <c r="K1509" s="741">
        <v>14.844743054294533</v>
      </c>
      <c r="L1509" s="741">
        <v>1</v>
      </c>
      <c r="M1509" s="736">
        <v>100</v>
      </c>
      <c r="N1509" s="719">
        <f t="shared" si="69"/>
        <v>14.844743054294533</v>
      </c>
      <c r="O1509" s="737">
        <f t="shared" si="70"/>
        <v>0.98964953695296876</v>
      </c>
      <c r="P1509" s="738">
        <v>0</v>
      </c>
      <c r="Q1509" s="737">
        <f t="shared" si="71"/>
        <v>0.98964953695296876</v>
      </c>
      <c r="R1509" s="714" t="s">
        <v>498</v>
      </c>
      <c r="S1509" s="721" t="s">
        <v>1642</v>
      </c>
      <c r="U1509" s="714">
        <v>48.9</v>
      </c>
      <c r="V1509" s="714">
        <v>10374</v>
      </c>
    </row>
    <row r="1510" spans="1:22">
      <c r="A1510" s="721" t="s">
        <v>540</v>
      </c>
      <c r="B1510" s="714">
        <v>2008</v>
      </c>
      <c r="D1510" s="722" t="s">
        <v>1644</v>
      </c>
      <c r="E1510" s="722" t="s">
        <v>1526</v>
      </c>
      <c r="F1510" s="714" t="s">
        <v>705</v>
      </c>
      <c r="G1510" s="723" t="s">
        <v>1480</v>
      </c>
      <c r="H1510" s="714" t="s">
        <v>1588</v>
      </c>
      <c r="I1510" s="714" t="s">
        <v>1484</v>
      </c>
      <c r="J1510" s="724">
        <v>7</v>
      </c>
      <c r="K1510" s="741">
        <v>7.5086253858725254</v>
      </c>
      <c r="L1510" s="741">
        <v>1</v>
      </c>
      <c r="M1510" s="736">
        <v>100</v>
      </c>
      <c r="N1510" s="719">
        <f t="shared" si="69"/>
        <v>7.5086253858725254</v>
      </c>
      <c r="O1510" s="737">
        <f t="shared" si="70"/>
        <v>1.0726607694103607</v>
      </c>
      <c r="P1510" s="738">
        <v>0</v>
      </c>
      <c r="Q1510" s="737">
        <f t="shared" si="71"/>
        <v>1.0726607694103607</v>
      </c>
      <c r="R1510" s="714" t="s">
        <v>498</v>
      </c>
      <c r="S1510" s="721" t="s">
        <v>1642</v>
      </c>
      <c r="U1510" s="714">
        <v>48.9</v>
      </c>
      <c r="V1510" s="714">
        <v>10374</v>
      </c>
    </row>
    <row r="1511" spans="1:22">
      <c r="A1511" s="721" t="s">
        <v>540</v>
      </c>
      <c r="B1511" s="714">
        <v>2008</v>
      </c>
      <c r="D1511" s="722" t="s">
        <v>540</v>
      </c>
      <c r="E1511" s="722" t="s">
        <v>1500</v>
      </c>
      <c r="F1511" s="714" t="s">
        <v>705</v>
      </c>
      <c r="G1511" s="723" t="s">
        <v>1480</v>
      </c>
      <c r="H1511" s="714" t="s">
        <v>1588</v>
      </c>
      <c r="I1511" s="714" t="s">
        <v>1484</v>
      </c>
      <c r="J1511" s="724">
        <v>10</v>
      </c>
      <c r="K1511" s="741">
        <v>11.107681133103322</v>
      </c>
      <c r="L1511" s="741">
        <v>1</v>
      </c>
      <c r="M1511" s="736">
        <v>100</v>
      </c>
      <c r="N1511" s="719">
        <f t="shared" si="69"/>
        <v>11.107681133103322</v>
      </c>
      <c r="O1511" s="737">
        <f t="shared" si="70"/>
        <v>1.1107681133103322</v>
      </c>
      <c r="P1511" s="738">
        <v>0</v>
      </c>
      <c r="Q1511" s="737">
        <f t="shared" si="71"/>
        <v>1.1107681133103322</v>
      </c>
      <c r="R1511" s="714" t="s">
        <v>498</v>
      </c>
      <c r="S1511" s="721" t="s">
        <v>1642</v>
      </c>
      <c r="U1511" s="714">
        <v>48.9</v>
      </c>
      <c r="V1511" s="714">
        <v>10374</v>
      </c>
    </row>
    <row r="1512" spans="1:22">
      <c r="A1512" s="721" t="s">
        <v>540</v>
      </c>
      <c r="B1512" s="714">
        <v>2008</v>
      </c>
      <c r="D1512" s="722" t="s">
        <v>540</v>
      </c>
      <c r="E1512" s="722" t="s">
        <v>1500</v>
      </c>
      <c r="F1512" s="714" t="s">
        <v>705</v>
      </c>
      <c r="G1512" s="723" t="s">
        <v>1480</v>
      </c>
      <c r="H1512" s="714" t="s">
        <v>1588</v>
      </c>
      <c r="I1512" s="714" t="s">
        <v>1484</v>
      </c>
      <c r="J1512" s="724">
        <v>10</v>
      </c>
      <c r="K1512" s="741">
        <v>11.094970038133283</v>
      </c>
      <c r="L1512" s="741">
        <v>1</v>
      </c>
      <c r="M1512" s="736">
        <v>100</v>
      </c>
      <c r="N1512" s="719">
        <f t="shared" si="69"/>
        <v>11.094970038133283</v>
      </c>
      <c r="O1512" s="737">
        <f t="shared" si="70"/>
        <v>1.1094970038133283</v>
      </c>
      <c r="P1512" s="738">
        <v>0</v>
      </c>
      <c r="Q1512" s="737">
        <f t="shared" si="71"/>
        <v>1.1094970038133283</v>
      </c>
      <c r="R1512" s="714" t="s">
        <v>498</v>
      </c>
      <c r="S1512" s="721" t="s">
        <v>1642</v>
      </c>
      <c r="U1512" s="714">
        <v>48.9</v>
      </c>
      <c r="V1512" s="714">
        <v>10374</v>
      </c>
    </row>
    <row r="1513" spans="1:22">
      <c r="A1513" s="721" t="s">
        <v>540</v>
      </c>
      <c r="B1513" s="714">
        <v>2008</v>
      </c>
      <c r="D1513" s="722" t="s">
        <v>1643</v>
      </c>
      <c r="E1513" s="722" t="s">
        <v>732</v>
      </c>
      <c r="F1513" s="714" t="s">
        <v>705</v>
      </c>
      <c r="G1513" s="723" t="s">
        <v>1480</v>
      </c>
      <c r="H1513" s="714" t="s">
        <v>1588</v>
      </c>
      <c r="I1513" s="714" t="s">
        <v>1484</v>
      </c>
      <c r="J1513" s="724">
        <v>49</v>
      </c>
      <c r="K1513" s="741">
        <v>55.166152169965493</v>
      </c>
      <c r="L1513" s="741">
        <v>1</v>
      </c>
      <c r="M1513" s="736">
        <v>100</v>
      </c>
      <c r="N1513" s="719">
        <f t="shared" si="69"/>
        <v>55.166152169965493</v>
      </c>
      <c r="O1513" s="737">
        <f t="shared" si="70"/>
        <v>1.1258398402033774</v>
      </c>
      <c r="P1513" s="738">
        <v>0</v>
      </c>
      <c r="Q1513" s="737">
        <f t="shared" si="71"/>
        <v>1.1258398402033774</v>
      </c>
      <c r="R1513" s="714" t="s">
        <v>498</v>
      </c>
      <c r="S1513" s="721" t="s">
        <v>1642</v>
      </c>
      <c r="U1513" s="714">
        <v>48.9</v>
      </c>
      <c r="V1513" s="714">
        <v>10374</v>
      </c>
    </row>
    <row r="1514" spans="1:22">
      <c r="A1514" s="721" t="s">
        <v>540</v>
      </c>
      <c r="B1514" s="714">
        <v>2008</v>
      </c>
      <c r="D1514" s="722" t="s">
        <v>540</v>
      </c>
      <c r="E1514" s="722" t="s">
        <v>1617</v>
      </c>
      <c r="F1514" s="714" t="s">
        <v>705</v>
      </c>
      <c r="G1514" s="723" t="s">
        <v>1480</v>
      </c>
      <c r="H1514" s="714" t="s">
        <v>1588</v>
      </c>
      <c r="I1514" s="714" t="s">
        <v>1484</v>
      </c>
      <c r="J1514" s="724">
        <v>15</v>
      </c>
      <c r="K1514" s="741">
        <v>18.594516070455782</v>
      </c>
      <c r="L1514" s="741">
        <v>1</v>
      </c>
      <c r="M1514" s="736">
        <v>100</v>
      </c>
      <c r="N1514" s="719">
        <f t="shared" si="69"/>
        <v>18.594516070455782</v>
      </c>
      <c r="O1514" s="737">
        <f t="shared" si="70"/>
        <v>1.2396344046970522</v>
      </c>
      <c r="P1514" s="738">
        <v>0</v>
      </c>
      <c r="Q1514" s="737">
        <f t="shared" si="71"/>
        <v>1.2396344046970522</v>
      </c>
      <c r="R1514" s="714" t="s">
        <v>498</v>
      </c>
      <c r="S1514" s="721" t="s">
        <v>1642</v>
      </c>
      <c r="U1514" s="714">
        <v>48.9</v>
      </c>
      <c r="V1514" s="714">
        <v>10374</v>
      </c>
    </row>
    <row r="1515" spans="1:22">
      <c r="A1515" s="721" t="s">
        <v>540</v>
      </c>
      <c r="B1515" s="714">
        <v>2008</v>
      </c>
      <c r="D1515" s="722" t="s">
        <v>1645</v>
      </c>
      <c r="E1515" s="722" t="s">
        <v>1489</v>
      </c>
      <c r="F1515" s="714" t="s">
        <v>705</v>
      </c>
      <c r="G1515" s="723" t="s">
        <v>1480</v>
      </c>
      <c r="H1515" s="714" t="s">
        <v>1588</v>
      </c>
      <c r="I1515" s="714" t="s">
        <v>1484</v>
      </c>
      <c r="J1515" s="724">
        <v>14</v>
      </c>
      <c r="K1515" s="741">
        <v>19.78027964408934</v>
      </c>
      <c r="L1515" s="741">
        <v>1</v>
      </c>
      <c r="M1515" s="736">
        <v>100</v>
      </c>
      <c r="N1515" s="719">
        <f t="shared" si="69"/>
        <v>19.78027964408934</v>
      </c>
      <c r="O1515" s="737">
        <f t="shared" si="70"/>
        <v>1.4128771174349528</v>
      </c>
      <c r="P1515" s="738">
        <v>0</v>
      </c>
      <c r="Q1515" s="737">
        <f t="shared" si="71"/>
        <v>1.4128771174349528</v>
      </c>
      <c r="R1515" s="714" t="s">
        <v>498</v>
      </c>
      <c r="S1515" s="721" t="s">
        <v>1642</v>
      </c>
      <c r="U1515" s="714">
        <v>48.9</v>
      </c>
      <c r="V1515" s="714">
        <v>10374</v>
      </c>
    </row>
    <row r="1516" spans="1:22">
      <c r="A1516" s="721" t="s">
        <v>540</v>
      </c>
      <c r="B1516" s="714">
        <v>2008</v>
      </c>
      <c r="D1516" s="722" t="s">
        <v>540</v>
      </c>
      <c r="E1516" s="722" t="s">
        <v>1500</v>
      </c>
      <c r="F1516" s="714" t="s">
        <v>705</v>
      </c>
      <c r="G1516" s="723" t="s">
        <v>1480</v>
      </c>
      <c r="H1516" s="714" t="s">
        <v>1588</v>
      </c>
      <c r="I1516" s="714" t="s">
        <v>1484</v>
      </c>
      <c r="J1516" s="724">
        <v>10</v>
      </c>
      <c r="K1516" s="741">
        <v>11.094970038133283</v>
      </c>
      <c r="L1516" s="741">
        <v>1</v>
      </c>
      <c r="M1516" s="736">
        <v>100</v>
      </c>
      <c r="N1516" s="719">
        <f t="shared" si="69"/>
        <v>11.094970038133283</v>
      </c>
      <c r="O1516" s="737">
        <f t="shared" si="70"/>
        <v>1.1094970038133283</v>
      </c>
      <c r="P1516" s="738">
        <v>0</v>
      </c>
      <c r="Q1516" s="737">
        <f t="shared" si="71"/>
        <v>1.1094970038133283</v>
      </c>
      <c r="R1516" s="714" t="s">
        <v>498</v>
      </c>
      <c r="S1516" s="721" t="s">
        <v>1642</v>
      </c>
      <c r="U1516" s="714">
        <v>48.9</v>
      </c>
      <c r="V1516" s="714">
        <v>10374</v>
      </c>
    </row>
    <row r="1517" spans="1:22">
      <c r="A1517" s="721" t="s">
        <v>540</v>
      </c>
      <c r="B1517" s="714">
        <v>2008</v>
      </c>
      <c r="D1517" s="722" t="s">
        <v>540</v>
      </c>
      <c r="E1517" s="722" t="s">
        <v>1617</v>
      </c>
      <c r="F1517" s="714" t="s">
        <v>705</v>
      </c>
      <c r="G1517" s="723" t="s">
        <v>1480</v>
      </c>
      <c r="H1517" s="714" t="s">
        <v>1588</v>
      </c>
      <c r="I1517" s="714" t="s">
        <v>1484</v>
      </c>
      <c r="J1517" s="724">
        <v>15</v>
      </c>
      <c r="K1517" s="741">
        <v>14.817504993644452</v>
      </c>
      <c r="L1517" s="741">
        <v>1</v>
      </c>
      <c r="M1517" s="736">
        <v>100</v>
      </c>
      <c r="N1517" s="719">
        <f t="shared" si="69"/>
        <v>14.817504993644452</v>
      </c>
      <c r="O1517" s="737">
        <f t="shared" si="70"/>
        <v>0.98783366624296332</v>
      </c>
      <c r="P1517" s="738">
        <v>0</v>
      </c>
      <c r="Q1517" s="737">
        <f t="shared" si="71"/>
        <v>0.98783366624296332</v>
      </c>
      <c r="R1517" s="714" t="s">
        <v>498</v>
      </c>
      <c r="S1517" s="721" t="s">
        <v>1642</v>
      </c>
      <c r="U1517" s="714">
        <v>48.9</v>
      </c>
      <c r="V1517" s="714">
        <v>10374</v>
      </c>
    </row>
    <row r="1518" spans="1:22">
      <c r="A1518" s="721" t="s">
        <v>540</v>
      </c>
      <c r="B1518" s="714">
        <v>2008</v>
      </c>
      <c r="D1518" s="722" t="s">
        <v>1645</v>
      </c>
      <c r="E1518" s="722" t="s">
        <v>1489</v>
      </c>
      <c r="F1518" s="714" t="s">
        <v>705</v>
      </c>
      <c r="G1518" s="723" t="s">
        <v>1480</v>
      </c>
      <c r="H1518" s="714" t="s">
        <v>1588</v>
      </c>
      <c r="I1518" s="714" t="s">
        <v>1484</v>
      </c>
      <c r="J1518" s="724">
        <v>14</v>
      </c>
      <c r="K1518" s="741">
        <v>18.877791901216632</v>
      </c>
      <c r="L1518" s="741">
        <v>1</v>
      </c>
      <c r="M1518" s="736">
        <v>100</v>
      </c>
      <c r="N1518" s="719">
        <f t="shared" si="69"/>
        <v>18.877791901216632</v>
      </c>
      <c r="O1518" s="737">
        <f t="shared" si="70"/>
        <v>1.3484137072297595</v>
      </c>
      <c r="P1518" s="738">
        <v>0</v>
      </c>
      <c r="Q1518" s="737">
        <f t="shared" si="71"/>
        <v>1.3484137072297595</v>
      </c>
      <c r="R1518" s="714" t="s">
        <v>498</v>
      </c>
      <c r="S1518" s="721" t="s">
        <v>1642</v>
      </c>
      <c r="U1518" s="714">
        <v>48.9</v>
      </c>
      <c r="V1518" s="714">
        <v>10374</v>
      </c>
    </row>
    <row r="1519" spans="1:22">
      <c r="A1519" s="721" t="s">
        <v>540</v>
      </c>
      <c r="B1519" s="714">
        <v>2008</v>
      </c>
      <c r="D1519" s="722" t="s">
        <v>540</v>
      </c>
      <c r="E1519" s="722" t="s">
        <v>1500</v>
      </c>
      <c r="F1519" s="714" t="s">
        <v>705</v>
      </c>
      <c r="G1519" s="723" t="s">
        <v>1480</v>
      </c>
      <c r="H1519" s="714" t="s">
        <v>1588</v>
      </c>
      <c r="I1519" s="714" t="s">
        <v>1484</v>
      </c>
      <c r="J1519" s="724">
        <v>10</v>
      </c>
      <c r="K1519" s="741">
        <v>9.2972580352278911</v>
      </c>
      <c r="L1519" s="741">
        <v>1</v>
      </c>
      <c r="M1519" s="736">
        <v>100</v>
      </c>
      <c r="N1519" s="719">
        <f t="shared" si="69"/>
        <v>9.2972580352278911</v>
      </c>
      <c r="O1519" s="737">
        <f t="shared" si="70"/>
        <v>0.92972580352278911</v>
      </c>
      <c r="P1519" s="738">
        <v>0</v>
      </c>
      <c r="Q1519" s="737">
        <f t="shared" si="71"/>
        <v>0.92972580352278911</v>
      </c>
      <c r="R1519" s="714" t="s">
        <v>498</v>
      </c>
      <c r="S1519" s="721" t="s">
        <v>1642</v>
      </c>
      <c r="U1519" s="714">
        <v>48.9</v>
      </c>
      <c r="V1519" s="714">
        <v>10374</v>
      </c>
    </row>
    <row r="1520" spans="1:22">
      <c r="A1520" s="721" t="s">
        <v>540</v>
      </c>
      <c r="B1520" s="714">
        <v>2008</v>
      </c>
      <c r="D1520" s="722" t="s">
        <v>1643</v>
      </c>
      <c r="E1520" s="722" t="s">
        <v>732</v>
      </c>
      <c r="F1520" s="714" t="s">
        <v>705</v>
      </c>
      <c r="G1520" s="723" t="s">
        <v>1480</v>
      </c>
      <c r="H1520" s="714" t="s">
        <v>1588</v>
      </c>
      <c r="I1520" s="714" t="s">
        <v>1484</v>
      </c>
      <c r="J1520" s="724">
        <v>49</v>
      </c>
      <c r="K1520" s="741">
        <v>60.059923733430175</v>
      </c>
      <c r="L1520" s="741">
        <v>1</v>
      </c>
      <c r="M1520" s="736">
        <v>100</v>
      </c>
      <c r="N1520" s="719">
        <f t="shared" si="69"/>
        <v>60.059923733430175</v>
      </c>
      <c r="O1520" s="737">
        <f t="shared" si="70"/>
        <v>1.2257127292536771</v>
      </c>
      <c r="P1520" s="738">
        <v>0</v>
      </c>
      <c r="Q1520" s="737">
        <f t="shared" si="71"/>
        <v>1.2257127292536771</v>
      </c>
      <c r="R1520" s="714" t="s">
        <v>498</v>
      </c>
      <c r="S1520" s="721" t="s">
        <v>1642</v>
      </c>
      <c r="U1520" s="714">
        <v>48.9</v>
      </c>
      <c r="V1520" s="714">
        <v>10374</v>
      </c>
    </row>
    <row r="1521" spans="1:22">
      <c r="A1521" s="721" t="s">
        <v>540</v>
      </c>
      <c r="B1521" s="714">
        <v>2008</v>
      </c>
      <c r="D1521" s="722" t="s">
        <v>540</v>
      </c>
      <c r="E1521" s="722" t="s">
        <v>1500</v>
      </c>
      <c r="F1521" s="714" t="s">
        <v>705</v>
      </c>
      <c r="G1521" s="723" t="s">
        <v>1480</v>
      </c>
      <c r="H1521" s="714" t="s">
        <v>1588</v>
      </c>
      <c r="I1521" s="714" t="s">
        <v>1484</v>
      </c>
      <c r="J1521" s="724">
        <v>10</v>
      </c>
      <c r="K1521" s="741">
        <v>9.0702741964772109</v>
      </c>
      <c r="L1521" s="741">
        <v>1</v>
      </c>
      <c r="M1521" s="736">
        <v>100</v>
      </c>
      <c r="N1521" s="719">
        <f t="shared" si="69"/>
        <v>9.0702741964772109</v>
      </c>
      <c r="O1521" s="737">
        <f t="shared" si="70"/>
        <v>0.90702741964772104</v>
      </c>
      <c r="P1521" s="738">
        <v>0</v>
      </c>
      <c r="Q1521" s="737">
        <f t="shared" si="71"/>
        <v>0.90702741964772104</v>
      </c>
      <c r="R1521" s="714" t="s">
        <v>498</v>
      </c>
      <c r="S1521" s="721" t="s">
        <v>1642</v>
      </c>
      <c r="U1521" s="714">
        <v>48.9</v>
      </c>
      <c r="V1521" s="714">
        <v>10374</v>
      </c>
    </row>
    <row r="1522" spans="1:22">
      <c r="A1522" s="721" t="s">
        <v>540</v>
      </c>
      <c r="B1522" s="714">
        <v>2008</v>
      </c>
      <c r="D1522" s="722" t="s">
        <v>1646</v>
      </c>
      <c r="E1522" s="722" t="s">
        <v>1553</v>
      </c>
      <c r="F1522" s="714" t="s">
        <v>705</v>
      </c>
      <c r="G1522" s="723" t="s">
        <v>1480</v>
      </c>
      <c r="H1522" s="714" t="s">
        <v>1588</v>
      </c>
      <c r="I1522" s="714" t="s">
        <v>1484</v>
      </c>
      <c r="J1522" s="724">
        <v>21</v>
      </c>
      <c r="K1522" s="741">
        <v>26.272017432358815</v>
      </c>
      <c r="L1522" s="741">
        <v>1</v>
      </c>
      <c r="M1522" s="736">
        <v>100</v>
      </c>
      <c r="N1522" s="719">
        <f t="shared" si="69"/>
        <v>26.272017432358815</v>
      </c>
      <c r="O1522" s="737">
        <f t="shared" si="70"/>
        <v>1.2510484491599436</v>
      </c>
      <c r="P1522" s="738">
        <v>0</v>
      </c>
      <c r="Q1522" s="737">
        <f t="shared" si="71"/>
        <v>1.2510484491599436</v>
      </c>
      <c r="R1522" s="714" t="s">
        <v>498</v>
      </c>
      <c r="S1522" s="721" t="s">
        <v>1642</v>
      </c>
      <c r="U1522" s="714">
        <v>48.9</v>
      </c>
      <c r="V1522" s="714">
        <v>10374</v>
      </c>
    </row>
    <row r="1523" spans="1:22">
      <c r="A1523" s="721" t="s">
        <v>540</v>
      </c>
      <c r="B1523" s="714">
        <v>2008</v>
      </c>
      <c r="D1523" s="722" t="s">
        <v>540</v>
      </c>
      <c r="E1523" s="722" t="s">
        <v>1487</v>
      </c>
      <c r="F1523" s="714" t="s">
        <v>705</v>
      </c>
      <c r="G1523" s="723" t="s">
        <v>1480</v>
      </c>
      <c r="H1523" s="714" t="s">
        <v>1588</v>
      </c>
      <c r="I1523" s="714" t="s">
        <v>1484</v>
      </c>
      <c r="J1523" s="724">
        <v>28</v>
      </c>
      <c r="K1523" s="741">
        <v>49.319048483747956</v>
      </c>
      <c r="L1523" s="741">
        <v>1</v>
      </c>
      <c r="M1523" s="736">
        <v>100</v>
      </c>
      <c r="N1523" s="719">
        <f t="shared" si="69"/>
        <v>49.319048483747956</v>
      </c>
      <c r="O1523" s="737">
        <f t="shared" si="70"/>
        <v>1.7613945887052844</v>
      </c>
      <c r="P1523" s="738">
        <v>0</v>
      </c>
      <c r="Q1523" s="737">
        <f t="shared" si="71"/>
        <v>1.7613945887052844</v>
      </c>
      <c r="R1523" s="714" t="s">
        <v>498</v>
      </c>
      <c r="S1523" s="721" t="s">
        <v>1642</v>
      </c>
      <c r="U1523" s="714">
        <v>48.9</v>
      </c>
      <c r="V1523" s="714">
        <v>10374</v>
      </c>
    </row>
    <row r="1524" spans="1:22">
      <c r="A1524" s="721" t="s">
        <v>540</v>
      </c>
      <c r="B1524" s="714">
        <v>2008</v>
      </c>
      <c r="D1524" s="722" t="s">
        <v>540</v>
      </c>
      <c r="E1524" s="722" t="s">
        <v>1500</v>
      </c>
      <c r="F1524" s="714" t="s">
        <v>705</v>
      </c>
      <c r="G1524" s="723" t="s">
        <v>1480</v>
      </c>
      <c r="H1524" s="714" t="s">
        <v>1588</v>
      </c>
      <c r="I1524" s="714" t="s">
        <v>1484</v>
      </c>
      <c r="J1524" s="724">
        <v>10</v>
      </c>
      <c r="K1524" s="741">
        <v>8.8796077719266382</v>
      </c>
      <c r="L1524" s="741">
        <v>1</v>
      </c>
      <c r="M1524" s="736">
        <v>100</v>
      </c>
      <c r="N1524" s="719">
        <f t="shared" si="69"/>
        <v>8.8796077719266382</v>
      </c>
      <c r="O1524" s="737">
        <f t="shared" si="70"/>
        <v>0.88796077719266386</v>
      </c>
      <c r="P1524" s="738">
        <v>0</v>
      </c>
      <c r="Q1524" s="737">
        <f t="shared" si="71"/>
        <v>0.88796077719266386</v>
      </c>
      <c r="R1524" s="714" t="s">
        <v>498</v>
      </c>
      <c r="S1524" s="721" t="s">
        <v>1642</v>
      </c>
      <c r="U1524" s="714">
        <v>48.9</v>
      </c>
      <c r="V1524" s="714">
        <v>10374</v>
      </c>
    </row>
    <row r="1525" spans="1:22">
      <c r="A1525" s="721" t="s">
        <v>540</v>
      </c>
      <c r="B1525" s="714">
        <v>2008</v>
      </c>
      <c r="D1525" s="722" t="s">
        <v>540</v>
      </c>
      <c r="E1525" s="722" t="s">
        <v>1500</v>
      </c>
      <c r="F1525" s="714" t="s">
        <v>705</v>
      </c>
      <c r="G1525" s="723" t="s">
        <v>1480</v>
      </c>
      <c r="H1525" s="714" t="s">
        <v>1588</v>
      </c>
      <c r="I1525" s="714" t="s">
        <v>1484</v>
      </c>
      <c r="J1525" s="724">
        <v>10</v>
      </c>
      <c r="K1525" s="741">
        <v>11.094970038133283</v>
      </c>
      <c r="L1525" s="741">
        <v>1</v>
      </c>
      <c r="M1525" s="736">
        <v>100</v>
      </c>
      <c r="N1525" s="719">
        <f t="shared" si="69"/>
        <v>11.094970038133283</v>
      </c>
      <c r="O1525" s="737">
        <f t="shared" si="70"/>
        <v>1.1094970038133283</v>
      </c>
      <c r="P1525" s="738">
        <v>0</v>
      </c>
      <c r="Q1525" s="737">
        <f t="shared" si="71"/>
        <v>1.1094970038133283</v>
      </c>
      <c r="R1525" s="714" t="s">
        <v>498</v>
      </c>
      <c r="S1525" s="721" t="s">
        <v>1642</v>
      </c>
      <c r="U1525" s="714">
        <v>48.9</v>
      </c>
      <c r="V1525" s="714">
        <v>10374</v>
      </c>
    </row>
    <row r="1526" spans="1:22">
      <c r="A1526" s="721" t="s">
        <v>540</v>
      </c>
      <c r="B1526" s="714">
        <v>2008</v>
      </c>
      <c r="D1526" s="722" t="s">
        <v>540</v>
      </c>
      <c r="E1526" s="722" t="s">
        <v>1500</v>
      </c>
      <c r="F1526" s="714" t="s">
        <v>705</v>
      </c>
      <c r="G1526" s="723" t="s">
        <v>1480</v>
      </c>
      <c r="H1526" s="714" t="s">
        <v>1588</v>
      </c>
      <c r="I1526" s="714" t="s">
        <v>1484</v>
      </c>
      <c r="J1526" s="724">
        <v>10</v>
      </c>
      <c r="K1526" s="741">
        <v>9.1519883784274558</v>
      </c>
      <c r="L1526" s="741">
        <v>1</v>
      </c>
      <c r="M1526" s="736">
        <v>100</v>
      </c>
      <c r="N1526" s="719">
        <f t="shared" si="69"/>
        <v>9.1519883784274558</v>
      </c>
      <c r="O1526" s="737">
        <f t="shared" si="70"/>
        <v>0.91519883784274558</v>
      </c>
      <c r="P1526" s="738">
        <v>0</v>
      </c>
      <c r="Q1526" s="737">
        <f t="shared" si="71"/>
        <v>0.91519883784274558</v>
      </c>
      <c r="R1526" s="714" t="s">
        <v>498</v>
      </c>
      <c r="S1526" s="721" t="s">
        <v>1642</v>
      </c>
      <c r="U1526" s="714">
        <v>48.9</v>
      </c>
      <c r="V1526" s="714">
        <v>10374</v>
      </c>
    </row>
    <row r="1527" spans="1:22">
      <c r="A1527" s="721" t="s">
        <v>540</v>
      </c>
      <c r="B1527" s="714">
        <v>2008</v>
      </c>
      <c r="D1527" s="722" t="s">
        <v>540</v>
      </c>
      <c r="E1527" s="722" t="s">
        <v>1500</v>
      </c>
      <c r="F1527" s="714" t="s">
        <v>705</v>
      </c>
      <c r="G1527" s="723" t="s">
        <v>1480</v>
      </c>
      <c r="H1527" s="714" t="s">
        <v>1588</v>
      </c>
      <c r="I1527" s="714" t="s">
        <v>1484</v>
      </c>
      <c r="J1527" s="724">
        <v>10</v>
      </c>
      <c r="K1527" s="741">
        <v>9.633194116578899</v>
      </c>
      <c r="L1527" s="741">
        <v>1</v>
      </c>
      <c r="M1527" s="736">
        <v>100</v>
      </c>
      <c r="N1527" s="719">
        <f t="shared" si="69"/>
        <v>9.633194116578899</v>
      </c>
      <c r="O1527" s="737">
        <f t="shared" si="70"/>
        <v>0.96331941165788992</v>
      </c>
      <c r="P1527" s="738">
        <v>0</v>
      </c>
      <c r="Q1527" s="737">
        <f t="shared" si="71"/>
        <v>0.96331941165788992</v>
      </c>
      <c r="R1527" s="714" t="s">
        <v>498</v>
      </c>
      <c r="S1527" s="721" t="s">
        <v>1642</v>
      </c>
      <c r="U1527" s="714">
        <v>48.9</v>
      </c>
      <c r="V1527" s="714">
        <v>10374</v>
      </c>
    </row>
    <row r="1528" spans="1:22">
      <c r="A1528" s="721" t="s">
        <v>540</v>
      </c>
      <c r="B1528" s="714">
        <v>2008</v>
      </c>
      <c r="D1528" s="722" t="s">
        <v>540</v>
      </c>
      <c r="E1528" s="722" t="s">
        <v>1500</v>
      </c>
      <c r="F1528" s="714" t="s">
        <v>705</v>
      </c>
      <c r="G1528" s="723" t="s">
        <v>1480</v>
      </c>
      <c r="H1528" s="714" t="s">
        <v>1588</v>
      </c>
      <c r="I1528" s="714" t="s">
        <v>1484</v>
      </c>
      <c r="J1528" s="724">
        <v>10</v>
      </c>
      <c r="K1528" s="741">
        <v>8.734338115126203</v>
      </c>
      <c r="L1528" s="741">
        <v>1</v>
      </c>
      <c r="M1528" s="736">
        <v>100</v>
      </c>
      <c r="N1528" s="719">
        <f t="shared" si="69"/>
        <v>8.734338115126203</v>
      </c>
      <c r="O1528" s="737">
        <f t="shared" si="70"/>
        <v>0.87343381151262034</v>
      </c>
      <c r="P1528" s="738">
        <v>0</v>
      </c>
      <c r="Q1528" s="737">
        <f t="shared" si="71"/>
        <v>0.87343381151262034</v>
      </c>
      <c r="R1528" s="714" t="s">
        <v>498</v>
      </c>
      <c r="S1528" s="721" t="s">
        <v>1642</v>
      </c>
      <c r="U1528" s="714">
        <v>48.9</v>
      </c>
      <c r="V1528" s="714">
        <v>10374</v>
      </c>
    </row>
    <row r="1529" spans="1:22">
      <c r="A1529" s="721" t="s">
        <v>540</v>
      </c>
      <c r="B1529" s="714">
        <v>2008</v>
      </c>
      <c r="D1529" s="722" t="s">
        <v>540</v>
      </c>
      <c r="E1529" s="722" t="s">
        <v>1539</v>
      </c>
      <c r="F1529" s="714" t="s">
        <v>705</v>
      </c>
      <c r="G1529" s="723" t="s">
        <v>1480</v>
      </c>
      <c r="H1529" s="714" t="s">
        <v>1588</v>
      </c>
      <c r="I1529" s="714" t="s">
        <v>1484</v>
      </c>
      <c r="J1529" s="724">
        <v>14</v>
      </c>
      <c r="K1529" s="741">
        <v>17.24350826221173</v>
      </c>
      <c r="L1529" s="741">
        <v>1</v>
      </c>
      <c r="M1529" s="736">
        <v>100</v>
      </c>
      <c r="N1529" s="719">
        <f t="shared" si="69"/>
        <v>17.24350826221173</v>
      </c>
      <c r="O1529" s="737">
        <f t="shared" si="70"/>
        <v>1.2316791615865521</v>
      </c>
      <c r="P1529" s="738">
        <v>0</v>
      </c>
      <c r="Q1529" s="737">
        <f t="shared" si="71"/>
        <v>1.2316791615865521</v>
      </c>
      <c r="R1529" s="714" t="s">
        <v>498</v>
      </c>
      <c r="S1529" s="721" t="s">
        <v>1642</v>
      </c>
      <c r="U1529" s="714">
        <v>48.9</v>
      </c>
      <c r="V1529" s="714">
        <v>10374</v>
      </c>
    </row>
    <row r="1530" spans="1:22">
      <c r="A1530" s="721" t="s">
        <v>540</v>
      </c>
      <c r="B1530" s="714">
        <v>2008</v>
      </c>
      <c r="D1530" s="722" t="s">
        <v>540</v>
      </c>
      <c r="E1530" s="722" t="s">
        <v>1500</v>
      </c>
      <c r="F1530" s="714" t="s">
        <v>705</v>
      </c>
      <c r="G1530" s="723" t="s">
        <v>1480</v>
      </c>
      <c r="H1530" s="714" t="s">
        <v>1588</v>
      </c>
      <c r="I1530" s="714" t="s">
        <v>1484</v>
      </c>
      <c r="J1530" s="724">
        <v>20</v>
      </c>
      <c r="K1530" s="741">
        <v>9.351734156528055</v>
      </c>
      <c r="L1530" s="741">
        <v>1</v>
      </c>
      <c r="M1530" s="736">
        <v>100</v>
      </c>
      <c r="N1530" s="719">
        <f t="shared" si="69"/>
        <v>9.351734156528055</v>
      </c>
      <c r="O1530" s="737">
        <f t="shared" si="70"/>
        <v>0.46758670782640277</v>
      </c>
      <c r="P1530" s="738">
        <v>0</v>
      </c>
      <c r="Q1530" s="737">
        <f t="shared" si="71"/>
        <v>0.46758670782640277</v>
      </c>
      <c r="R1530" s="714" t="s">
        <v>498</v>
      </c>
      <c r="S1530" s="721" t="s">
        <v>1642</v>
      </c>
      <c r="U1530" s="714">
        <v>48.9</v>
      </c>
      <c r="V1530" s="714">
        <v>10374</v>
      </c>
    </row>
    <row r="1531" spans="1:22">
      <c r="A1531" s="721" t="s">
        <v>540</v>
      </c>
      <c r="B1531" s="714">
        <v>2008</v>
      </c>
      <c r="D1531" s="722" t="s">
        <v>540</v>
      </c>
      <c r="E1531" s="722" t="s">
        <v>1500</v>
      </c>
      <c r="F1531" s="714" t="s">
        <v>705</v>
      </c>
      <c r="G1531" s="723" t="s">
        <v>1480</v>
      </c>
      <c r="H1531" s="714" t="s">
        <v>1588</v>
      </c>
      <c r="I1531" s="714" t="s">
        <v>1484</v>
      </c>
      <c r="J1531" s="724">
        <v>20</v>
      </c>
      <c r="K1531" s="741">
        <v>10.069003086980207</v>
      </c>
      <c r="L1531" s="741">
        <v>1</v>
      </c>
      <c r="M1531" s="736">
        <v>100</v>
      </c>
      <c r="N1531" s="719">
        <f t="shared" si="69"/>
        <v>10.069003086980207</v>
      </c>
      <c r="O1531" s="737">
        <f t="shared" si="70"/>
        <v>0.5034501543490103</v>
      </c>
      <c r="P1531" s="738">
        <v>0</v>
      </c>
      <c r="Q1531" s="737">
        <f t="shared" si="71"/>
        <v>0.5034501543490103</v>
      </c>
      <c r="R1531" s="714" t="s">
        <v>498</v>
      </c>
      <c r="S1531" s="721" t="s">
        <v>1642</v>
      </c>
      <c r="U1531" s="714">
        <v>48.9</v>
      </c>
      <c r="V1531" s="714">
        <v>10374</v>
      </c>
    </row>
    <row r="1532" spans="1:22">
      <c r="A1532" s="721" t="s">
        <v>540</v>
      </c>
      <c r="B1532" s="714">
        <v>2008</v>
      </c>
      <c r="D1532" s="722" t="s">
        <v>1647</v>
      </c>
      <c r="E1532" s="722" t="s">
        <v>1526</v>
      </c>
      <c r="F1532" s="714" t="s">
        <v>705</v>
      </c>
      <c r="G1532" s="723" t="s">
        <v>1480</v>
      </c>
      <c r="H1532" s="714" t="s">
        <v>1588</v>
      </c>
      <c r="I1532" s="714" t="s">
        <v>1484</v>
      </c>
      <c r="J1532" s="724">
        <v>14</v>
      </c>
      <c r="K1532" s="741">
        <v>17.813691665153438</v>
      </c>
      <c r="L1532" s="741">
        <v>1</v>
      </c>
      <c r="M1532" s="736">
        <v>100</v>
      </c>
      <c r="N1532" s="719">
        <f t="shared" si="69"/>
        <v>17.813691665153438</v>
      </c>
      <c r="O1532" s="737">
        <f t="shared" si="70"/>
        <v>1.2724065475109598</v>
      </c>
      <c r="P1532" s="738">
        <v>0</v>
      </c>
      <c r="Q1532" s="737">
        <f t="shared" si="71"/>
        <v>1.2724065475109598</v>
      </c>
      <c r="R1532" s="714" t="s">
        <v>498</v>
      </c>
      <c r="S1532" s="721" t="s">
        <v>1642</v>
      </c>
      <c r="U1532" s="714">
        <v>48.9</v>
      </c>
      <c r="V1532" s="714">
        <v>10374</v>
      </c>
    </row>
    <row r="1533" spans="1:22">
      <c r="A1533" s="721" t="s">
        <v>540</v>
      </c>
      <c r="B1533" s="714">
        <v>2008</v>
      </c>
      <c r="D1533" s="722" t="s">
        <v>540</v>
      </c>
      <c r="E1533" s="722" t="s">
        <v>1500</v>
      </c>
      <c r="F1533" s="714" t="s">
        <v>705</v>
      </c>
      <c r="G1533" s="723" t="s">
        <v>1480</v>
      </c>
      <c r="H1533" s="714" t="s">
        <v>1588</v>
      </c>
      <c r="I1533" s="714" t="s">
        <v>1484</v>
      </c>
      <c r="J1533" s="724">
        <v>20</v>
      </c>
      <c r="K1533" s="741">
        <v>11.07681133103323</v>
      </c>
      <c r="L1533" s="741">
        <v>1</v>
      </c>
      <c r="M1533" s="736">
        <v>100</v>
      </c>
      <c r="N1533" s="719">
        <f t="shared" si="69"/>
        <v>11.07681133103323</v>
      </c>
      <c r="O1533" s="737">
        <f t="shared" si="70"/>
        <v>0.55384056655166147</v>
      </c>
      <c r="P1533" s="738">
        <v>0</v>
      </c>
      <c r="Q1533" s="737">
        <f t="shared" si="71"/>
        <v>0.55384056655166147</v>
      </c>
      <c r="R1533" s="714" t="s">
        <v>498</v>
      </c>
      <c r="S1533" s="721" t="s">
        <v>1642</v>
      </c>
      <c r="U1533" s="714">
        <v>48.9</v>
      </c>
      <c r="V1533" s="714">
        <v>10374</v>
      </c>
    </row>
    <row r="1534" spans="1:22">
      <c r="A1534" s="721" t="s">
        <v>540</v>
      </c>
      <c r="B1534" s="714">
        <v>2008</v>
      </c>
      <c r="D1534" s="722" t="s">
        <v>1648</v>
      </c>
      <c r="E1534" s="722" t="s">
        <v>1649</v>
      </c>
      <c r="F1534" s="714" t="s">
        <v>705</v>
      </c>
      <c r="G1534" s="723" t="s">
        <v>1480</v>
      </c>
      <c r="H1534" s="714" t="s">
        <v>1588</v>
      </c>
      <c r="I1534" s="714" t="s">
        <v>1484</v>
      </c>
      <c r="J1534" s="724">
        <v>1</v>
      </c>
      <c r="K1534" s="741">
        <v>0.99872889050299607</v>
      </c>
      <c r="L1534" s="741">
        <v>1</v>
      </c>
      <c r="M1534" s="736">
        <v>100</v>
      </c>
      <c r="N1534" s="719">
        <f t="shared" si="69"/>
        <v>0.99872889050299607</v>
      </c>
      <c r="O1534" s="737">
        <f t="shared" si="70"/>
        <v>0.99872889050299607</v>
      </c>
      <c r="P1534" s="738">
        <v>0</v>
      </c>
      <c r="Q1534" s="737">
        <f t="shared" si="71"/>
        <v>0.99872889050299607</v>
      </c>
      <c r="R1534" s="714" t="s">
        <v>498</v>
      </c>
      <c r="S1534" s="721" t="s">
        <v>1642</v>
      </c>
      <c r="U1534" s="714">
        <v>48.9</v>
      </c>
      <c r="V1534" s="714">
        <v>10374</v>
      </c>
    </row>
    <row r="1535" spans="1:22">
      <c r="A1535" s="721" t="s">
        <v>540</v>
      </c>
      <c r="B1535" s="714">
        <v>2008</v>
      </c>
      <c r="D1535" s="722" t="s">
        <v>540</v>
      </c>
      <c r="E1535" s="722" t="s">
        <v>1500</v>
      </c>
      <c r="F1535" s="714" t="s">
        <v>705</v>
      </c>
      <c r="G1535" s="723" t="s">
        <v>1480</v>
      </c>
      <c r="H1535" s="714" t="s">
        <v>1588</v>
      </c>
      <c r="I1535" s="714" t="s">
        <v>1484</v>
      </c>
      <c r="J1535" s="724">
        <v>20</v>
      </c>
      <c r="K1535" s="741">
        <v>9.157435990557472</v>
      </c>
      <c r="L1535" s="741">
        <v>1</v>
      </c>
      <c r="M1535" s="736">
        <v>100</v>
      </c>
      <c r="N1535" s="719">
        <f t="shared" si="69"/>
        <v>9.157435990557472</v>
      </c>
      <c r="O1535" s="737">
        <f t="shared" si="70"/>
        <v>0.45787179952787355</v>
      </c>
      <c r="P1535" s="738">
        <v>0</v>
      </c>
      <c r="Q1535" s="737">
        <f t="shared" si="71"/>
        <v>0.45787179952787355</v>
      </c>
      <c r="R1535" s="714" t="s">
        <v>498</v>
      </c>
      <c r="S1535" s="721" t="s">
        <v>1642</v>
      </c>
      <c r="U1535" s="714">
        <v>48.9</v>
      </c>
      <c r="V1535" s="714">
        <v>10374</v>
      </c>
    </row>
    <row r="1536" spans="1:22">
      <c r="A1536" s="721" t="s">
        <v>540</v>
      </c>
      <c r="B1536" s="714">
        <v>2008</v>
      </c>
      <c r="D1536" s="722" t="s">
        <v>540</v>
      </c>
      <c r="E1536" s="722" t="s">
        <v>1526</v>
      </c>
      <c r="F1536" s="714" t="s">
        <v>705</v>
      </c>
      <c r="G1536" s="723" t="s">
        <v>1480</v>
      </c>
      <c r="H1536" s="714" t="s">
        <v>1588</v>
      </c>
      <c r="I1536" s="714" t="s">
        <v>1484</v>
      </c>
      <c r="J1536" s="724">
        <v>7</v>
      </c>
      <c r="K1536" s="741">
        <v>11.597966224804793</v>
      </c>
      <c r="L1536" s="741">
        <v>1</v>
      </c>
      <c r="M1536" s="736">
        <v>100</v>
      </c>
      <c r="N1536" s="719">
        <f t="shared" si="69"/>
        <v>11.597966224804793</v>
      </c>
      <c r="O1536" s="737">
        <f t="shared" si="70"/>
        <v>1.6568523178292562</v>
      </c>
      <c r="P1536" s="738">
        <v>0</v>
      </c>
      <c r="Q1536" s="737">
        <f t="shared" si="71"/>
        <v>1.6568523178292562</v>
      </c>
      <c r="R1536" s="714" t="s">
        <v>498</v>
      </c>
      <c r="S1536" s="721" t="s">
        <v>1642</v>
      </c>
      <c r="U1536" s="714">
        <v>48.9</v>
      </c>
      <c r="V1536" s="714">
        <v>10374</v>
      </c>
    </row>
    <row r="1537" spans="1:22">
      <c r="A1537" s="721" t="s">
        <v>540</v>
      </c>
      <c r="B1537" s="714">
        <v>2008</v>
      </c>
      <c r="D1537" s="722" t="s">
        <v>540</v>
      </c>
      <c r="E1537" s="722" t="s">
        <v>1539</v>
      </c>
      <c r="F1537" s="714" t="s">
        <v>705</v>
      </c>
      <c r="G1537" s="723" t="s">
        <v>1480</v>
      </c>
      <c r="H1537" s="714" t="s">
        <v>1588</v>
      </c>
      <c r="I1537" s="714" t="s">
        <v>1484</v>
      </c>
      <c r="J1537" s="724">
        <v>14</v>
      </c>
      <c r="K1537" s="741">
        <v>17.24350826221173</v>
      </c>
      <c r="L1537" s="741">
        <v>1</v>
      </c>
      <c r="M1537" s="736">
        <v>100</v>
      </c>
      <c r="N1537" s="719">
        <f t="shared" si="69"/>
        <v>17.24350826221173</v>
      </c>
      <c r="O1537" s="737">
        <f t="shared" si="70"/>
        <v>1.2316791615865521</v>
      </c>
      <c r="P1537" s="738">
        <v>0</v>
      </c>
      <c r="Q1537" s="737">
        <f t="shared" si="71"/>
        <v>1.2316791615865521</v>
      </c>
      <c r="R1537" s="714" t="s">
        <v>498</v>
      </c>
      <c r="S1537" s="721" t="s">
        <v>1642</v>
      </c>
      <c r="U1537" s="714">
        <v>48.9</v>
      </c>
      <c r="V1537" s="714">
        <v>10374</v>
      </c>
    </row>
    <row r="1538" spans="1:22">
      <c r="A1538" s="721" t="s">
        <v>540</v>
      </c>
      <c r="B1538" s="714">
        <v>2008</v>
      </c>
      <c r="D1538" s="722" t="s">
        <v>540</v>
      </c>
      <c r="E1538" s="722" t="s">
        <v>1500</v>
      </c>
      <c r="F1538" s="714" t="s">
        <v>705</v>
      </c>
      <c r="G1538" s="723" t="s">
        <v>1480</v>
      </c>
      <c r="H1538" s="714" t="s">
        <v>1588</v>
      </c>
      <c r="I1538" s="714" t="s">
        <v>1484</v>
      </c>
      <c r="J1538" s="724">
        <v>20</v>
      </c>
      <c r="K1538" s="741">
        <v>11.107681133103322</v>
      </c>
      <c r="L1538" s="741">
        <v>1</v>
      </c>
      <c r="M1538" s="736">
        <v>100</v>
      </c>
      <c r="N1538" s="719">
        <f t="shared" si="69"/>
        <v>11.107681133103322</v>
      </c>
      <c r="O1538" s="737">
        <f t="shared" si="70"/>
        <v>0.5553840566551661</v>
      </c>
      <c r="P1538" s="738">
        <v>0</v>
      </c>
      <c r="Q1538" s="737">
        <f t="shared" si="71"/>
        <v>0.5553840566551661</v>
      </c>
      <c r="R1538" s="714" t="s">
        <v>498</v>
      </c>
      <c r="S1538" s="721" t="s">
        <v>1642</v>
      </c>
      <c r="U1538" s="714">
        <v>48.9</v>
      </c>
      <c r="V1538" s="714">
        <v>10374</v>
      </c>
    </row>
    <row r="1539" spans="1:22">
      <c r="A1539" s="721" t="s">
        <v>540</v>
      </c>
      <c r="B1539" s="714">
        <v>2008</v>
      </c>
      <c r="D1539" s="722" t="s">
        <v>1650</v>
      </c>
      <c r="E1539" s="722" t="s">
        <v>732</v>
      </c>
      <c r="F1539" s="714" t="s">
        <v>705</v>
      </c>
      <c r="G1539" s="723" t="s">
        <v>1480</v>
      </c>
      <c r="H1539" s="714" t="s">
        <v>1588</v>
      </c>
      <c r="I1539" s="714" t="s">
        <v>1484</v>
      </c>
      <c r="J1539" s="724">
        <v>14</v>
      </c>
      <c r="K1539" s="741">
        <v>21.617940802614854</v>
      </c>
      <c r="L1539" s="741">
        <v>1</v>
      </c>
      <c r="M1539" s="736">
        <v>100</v>
      </c>
      <c r="N1539" s="719">
        <f t="shared" ref="N1539:N1602" si="72">+K1539/L1539</f>
        <v>21.617940802614854</v>
      </c>
      <c r="O1539" s="737">
        <f t="shared" ref="O1539:O1595" si="73">+N1539/J1539/M1539*100</f>
        <v>1.5441386287582037</v>
      </c>
      <c r="P1539" s="738">
        <v>0</v>
      </c>
      <c r="Q1539" s="737">
        <f t="shared" si="71"/>
        <v>1.5441386287582037</v>
      </c>
      <c r="R1539" s="714" t="s">
        <v>498</v>
      </c>
      <c r="S1539" s="721" t="s">
        <v>1642</v>
      </c>
      <c r="U1539" s="714">
        <v>48.9</v>
      </c>
      <c r="V1539" s="714">
        <v>10374</v>
      </c>
    </row>
    <row r="1540" spans="1:22">
      <c r="A1540" s="721" t="s">
        <v>533</v>
      </c>
      <c r="B1540" s="714">
        <v>2008</v>
      </c>
      <c r="D1540" s="722" t="s">
        <v>532</v>
      </c>
      <c r="E1540" s="722" t="s">
        <v>1493</v>
      </c>
      <c r="F1540" s="714" t="s">
        <v>705</v>
      </c>
      <c r="G1540" s="723" t="s">
        <v>1480</v>
      </c>
      <c r="H1540" s="714" t="s">
        <v>1584</v>
      </c>
      <c r="I1540" s="714" t="s">
        <v>1484</v>
      </c>
      <c r="J1540" s="724">
        <v>20</v>
      </c>
      <c r="K1540" s="741">
        <v>19.965498456509895</v>
      </c>
      <c r="L1540" s="741">
        <v>1</v>
      </c>
      <c r="M1540" s="736">
        <v>100</v>
      </c>
      <c r="N1540" s="719">
        <f t="shared" si="72"/>
        <v>19.965498456509895</v>
      </c>
      <c r="O1540" s="737">
        <f t="shared" si="73"/>
        <v>0.9982749228254949</v>
      </c>
      <c r="P1540" s="738">
        <v>0</v>
      </c>
      <c r="Q1540" s="737">
        <f t="shared" ref="Q1540:Q1603" si="74">+O1540/(1+P1540)</f>
        <v>0.9982749228254949</v>
      </c>
      <c r="R1540" s="714" t="s">
        <v>498</v>
      </c>
      <c r="S1540" s="721" t="s">
        <v>1642</v>
      </c>
      <c r="U1540" s="714">
        <v>48.9</v>
      </c>
      <c r="V1540" s="714">
        <v>10374</v>
      </c>
    </row>
    <row r="1541" spans="1:22">
      <c r="A1541" s="721" t="s">
        <v>533</v>
      </c>
      <c r="B1541" s="714">
        <v>2008</v>
      </c>
      <c r="D1541" s="722" t="s">
        <v>533</v>
      </c>
      <c r="E1541" s="722" t="s">
        <v>1499</v>
      </c>
      <c r="F1541" s="714" t="s">
        <v>705</v>
      </c>
      <c r="G1541" s="723" t="s">
        <v>1480</v>
      </c>
      <c r="H1541" s="714" t="s">
        <v>1584</v>
      </c>
      <c r="I1541" s="714" t="s">
        <v>1484</v>
      </c>
      <c r="J1541" s="724">
        <v>30</v>
      </c>
      <c r="K1541" s="741">
        <v>8.9613219538768831</v>
      </c>
      <c r="L1541" s="741">
        <v>1</v>
      </c>
      <c r="M1541" s="736">
        <v>100</v>
      </c>
      <c r="N1541" s="719">
        <f t="shared" si="72"/>
        <v>8.9613219538768831</v>
      </c>
      <c r="O1541" s="737">
        <f t="shared" si="73"/>
        <v>0.29871073179589608</v>
      </c>
      <c r="P1541" s="738">
        <v>0</v>
      </c>
      <c r="Q1541" s="737">
        <f t="shared" si="74"/>
        <v>0.29871073179589608</v>
      </c>
      <c r="R1541" s="714" t="s">
        <v>498</v>
      </c>
      <c r="S1541" s="721" t="s">
        <v>1642</v>
      </c>
      <c r="U1541" s="714">
        <v>48.9</v>
      </c>
      <c r="V1541" s="714">
        <v>10374</v>
      </c>
    </row>
    <row r="1542" spans="1:22">
      <c r="A1542" s="721" t="s">
        <v>533</v>
      </c>
      <c r="B1542" s="714">
        <v>2008</v>
      </c>
      <c r="D1542" s="722" t="s">
        <v>532</v>
      </c>
      <c r="E1542" s="722" t="s">
        <v>1493</v>
      </c>
      <c r="F1542" s="714" t="s">
        <v>705</v>
      </c>
      <c r="G1542" s="723" t="s">
        <v>1480</v>
      </c>
      <c r="H1542" s="714" t="s">
        <v>1584</v>
      </c>
      <c r="I1542" s="714" t="s">
        <v>1484</v>
      </c>
      <c r="J1542" s="724">
        <v>20</v>
      </c>
      <c r="K1542" s="741">
        <v>18.739785727256219</v>
      </c>
      <c r="L1542" s="741">
        <v>1</v>
      </c>
      <c r="M1542" s="736">
        <v>100</v>
      </c>
      <c r="N1542" s="719">
        <f t="shared" si="72"/>
        <v>18.739785727256219</v>
      </c>
      <c r="O1542" s="737">
        <f t="shared" si="73"/>
        <v>0.93698928636281098</v>
      </c>
      <c r="P1542" s="738">
        <v>0</v>
      </c>
      <c r="Q1542" s="737">
        <f t="shared" si="74"/>
        <v>0.93698928636281098</v>
      </c>
      <c r="R1542" s="714" t="s">
        <v>498</v>
      </c>
      <c r="S1542" s="721" t="s">
        <v>1642</v>
      </c>
      <c r="U1542" s="714">
        <v>48.9</v>
      </c>
      <c r="V1542" s="714">
        <v>10374</v>
      </c>
    </row>
    <row r="1543" spans="1:22">
      <c r="A1543" s="721" t="s">
        <v>533</v>
      </c>
      <c r="B1543" s="714">
        <v>2008</v>
      </c>
      <c r="D1543" s="722" t="s">
        <v>533</v>
      </c>
      <c r="E1543" s="722" t="s">
        <v>1499</v>
      </c>
      <c r="F1543" s="714" t="s">
        <v>705</v>
      </c>
      <c r="G1543" s="723" t="s">
        <v>1480</v>
      </c>
      <c r="H1543" s="714" t="s">
        <v>1584</v>
      </c>
      <c r="I1543" s="714" t="s">
        <v>1484</v>
      </c>
      <c r="J1543" s="724">
        <v>30</v>
      </c>
      <c r="K1543" s="741">
        <v>10.895224260032684</v>
      </c>
      <c r="L1543" s="741">
        <v>1</v>
      </c>
      <c r="M1543" s="736">
        <v>100</v>
      </c>
      <c r="N1543" s="719">
        <f t="shared" si="72"/>
        <v>10.895224260032684</v>
      </c>
      <c r="O1543" s="737">
        <f t="shared" si="73"/>
        <v>0.36317414200108949</v>
      </c>
      <c r="P1543" s="738">
        <v>0</v>
      </c>
      <c r="Q1543" s="737">
        <f t="shared" si="74"/>
        <v>0.36317414200108949</v>
      </c>
      <c r="R1543" s="714" t="s">
        <v>498</v>
      </c>
      <c r="S1543" s="721" t="s">
        <v>1642</v>
      </c>
      <c r="U1543" s="714">
        <v>48.9</v>
      </c>
      <c r="V1543" s="714">
        <v>10374</v>
      </c>
    </row>
    <row r="1544" spans="1:22">
      <c r="A1544" s="721" t="s">
        <v>533</v>
      </c>
      <c r="B1544" s="714">
        <v>2008</v>
      </c>
      <c r="D1544" s="722" t="s">
        <v>533</v>
      </c>
      <c r="E1544" s="722" t="s">
        <v>1486</v>
      </c>
      <c r="F1544" s="714" t="s">
        <v>705</v>
      </c>
      <c r="G1544" s="723" t="s">
        <v>1480</v>
      </c>
      <c r="H1544" s="714" t="s">
        <v>1584</v>
      </c>
      <c r="I1544" s="714" t="s">
        <v>1484</v>
      </c>
      <c r="J1544" s="724">
        <v>1</v>
      </c>
      <c r="K1544" s="741">
        <v>0.43580897040130739</v>
      </c>
      <c r="L1544" s="741">
        <v>1</v>
      </c>
      <c r="M1544" s="736">
        <v>100</v>
      </c>
      <c r="N1544" s="719">
        <f t="shared" si="72"/>
        <v>0.43580897040130739</v>
      </c>
      <c r="O1544" s="737">
        <f t="shared" si="73"/>
        <v>0.43580897040130745</v>
      </c>
      <c r="P1544" s="738">
        <v>0</v>
      </c>
      <c r="Q1544" s="737">
        <f t="shared" si="74"/>
        <v>0.43580897040130745</v>
      </c>
      <c r="R1544" s="714" t="s">
        <v>498</v>
      </c>
      <c r="S1544" s="721" t="s">
        <v>1642</v>
      </c>
      <c r="U1544" s="714">
        <v>48.9</v>
      </c>
      <c r="V1544" s="714">
        <v>10374</v>
      </c>
    </row>
    <row r="1545" spans="1:22">
      <c r="A1545" s="721" t="s">
        <v>533</v>
      </c>
      <c r="B1545" s="714">
        <v>2008</v>
      </c>
      <c r="D1545" s="722" t="s">
        <v>532</v>
      </c>
      <c r="E1545" s="722" t="s">
        <v>1493</v>
      </c>
      <c r="F1545" s="714" t="s">
        <v>705</v>
      </c>
      <c r="G1545" s="723" t="s">
        <v>1480</v>
      </c>
      <c r="H1545" s="714" t="s">
        <v>1584</v>
      </c>
      <c r="I1545" s="714" t="s">
        <v>1484</v>
      </c>
      <c r="J1545" s="724">
        <v>60</v>
      </c>
      <c r="K1545" s="741">
        <v>53.034319956419097</v>
      </c>
      <c r="L1545" s="741">
        <v>1</v>
      </c>
      <c r="M1545" s="736">
        <v>100</v>
      </c>
      <c r="N1545" s="719">
        <f t="shared" si="72"/>
        <v>53.034319956419097</v>
      </c>
      <c r="O1545" s="737">
        <f t="shared" si="73"/>
        <v>0.88390533260698489</v>
      </c>
      <c r="P1545" s="738">
        <v>0</v>
      </c>
      <c r="Q1545" s="737">
        <f t="shared" si="74"/>
        <v>0.88390533260698489</v>
      </c>
      <c r="R1545" s="714" t="s">
        <v>498</v>
      </c>
      <c r="S1545" s="721" t="s">
        <v>1642</v>
      </c>
      <c r="U1545" s="714">
        <v>48.9</v>
      </c>
      <c r="V1545" s="714">
        <v>10374</v>
      </c>
    </row>
    <row r="1546" spans="1:22">
      <c r="A1546" s="721" t="s">
        <v>533</v>
      </c>
      <c r="B1546" s="714">
        <v>2008</v>
      </c>
      <c r="D1546" s="722" t="s">
        <v>533</v>
      </c>
      <c r="E1546" s="722" t="s">
        <v>1499</v>
      </c>
      <c r="F1546" s="714" t="s">
        <v>705</v>
      </c>
      <c r="G1546" s="723" t="s">
        <v>1480</v>
      </c>
      <c r="H1546" s="714" t="s">
        <v>1584</v>
      </c>
      <c r="I1546" s="714" t="s">
        <v>1484</v>
      </c>
      <c r="J1546" s="724">
        <v>30</v>
      </c>
      <c r="K1546" s="741">
        <v>12.938078808788813</v>
      </c>
      <c r="L1546" s="741">
        <v>1</v>
      </c>
      <c r="M1546" s="736">
        <v>100</v>
      </c>
      <c r="N1546" s="719">
        <f t="shared" si="72"/>
        <v>12.938078808788813</v>
      </c>
      <c r="O1546" s="737">
        <f t="shared" si="73"/>
        <v>0.43126929362629379</v>
      </c>
      <c r="P1546" s="738">
        <v>0</v>
      </c>
      <c r="Q1546" s="737">
        <f t="shared" si="74"/>
        <v>0.43126929362629379</v>
      </c>
      <c r="R1546" s="714" t="s">
        <v>498</v>
      </c>
      <c r="S1546" s="721" t="s">
        <v>1642</v>
      </c>
      <c r="U1546" s="714">
        <v>48.9</v>
      </c>
      <c r="V1546" s="714">
        <v>10374</v>
      </c>
    </row>
    <row r="1547" spans="1:22">
      <c r="A1547" s="721" t="s">
        <v>533</v>
      </c>
      <c r="B1547" s="714">
        <v>2008</v>
      </c>
      <c r="D1547" s="722" t="s">
        <v>533</v>
      </c>
      <c r="E1547" s="722" t="s">
        <v>1486</v>
      </c>
      <c r="F1547" s="714" t="s">
        <v>705</v>
      </c>
      <c r="G1547" s="723" t="s">
        <v>1480</v>
      </c>
      <c r="H1547" s="714" t="s">
        <v>1584</v>
      </c>
      <c r="I1547" s="714" t="s">
        <v>1484</v>
      </c>
      <c r="J1547" s="724">
        <v>50</v>
      </c>
      <c r="K1547" s="741">
        <v>31.323769747593968</v>
      </c>
      <c r="L1547" s="741">
        <v>1</v>
      </c>
      <c r="M1547" s="736">
        <v>100</v>
      </c>
      <c r="N1547" s="719">
        <f t="shared" si="72"/>
        <v>31.323769747593968</v>
      </c>
      <c r="O1547" s="737">
        <f t="shared" si="73"/>
        <v>0.62647539495187932</v>
      </c>
      <c r="P1547" s="738">
        <v>0</v>
      </c>
      <c r="Q1547" s="737">
        <f t="shared" si="74"/>
        <v>0.62647539495187932</v>
      </c>
      <c r="R1547" s="714" t="s">
        <v>498</v>
      </c>
      <c r="S1547" s="721" t="s">
        <v>1642</v>
      </c>
      <c r="U1547" s="714">
        <v>48.9</v>
      </c>
      <c r="V1547" s="714">
        <v>10374</v>
      </c>
    </row>
    <row r="1548" spans="1:22">
      <c r="A1548" s="721" t="s">
        <v>533</v>
      </c>
      <c r="B1548" s="714">
        <v>2008</v>
      </c>
      <c r="D1548" s="722" t="s">
        <v>532</v>
      </c>
      <c r="E1548" s="722" t="s">
        <v>1493</v>
      </c>
      <c r="F1548" s="714" t="s">
        <v>705</v>
      </c>
      <c r="G1548" s="723" t="s">
        <v>1480</v>
      </c>
      <c r="H1548" s="714" t="s">
        <v>1584</v>
      </c>
      <c r="I1548" s="714" t="s">
        <v>1484</v>
      </c>
      <c r="J1548" s="724">
        <v>60</v>
      </c>
      <c r="K1548" s="741">
        <v>54.040312329762116</v>
      </c>
      <c r="L1548" s="741">
        <v>1</v>
      </c>
      <c r="M1548" s="736">
        <v>100</v>
      </c>
      <c r="N1548" s="719">
        <f t="shared" si="72"/>
        <v>54.040312329762116</v>
      </c>
      <c r="O1548" s="737">
        <f t="shared" si="73"/>
        <v>0.90067187216270184</v>
      </c>
      <c r="P1548" s="738">
        <v>0</v>
      </c>
      <c r="Q1548" s="737">
        <f t="shared" si="74"/>
        <v>0.90067187216270184</v>
      </c>
      <c r="R1548" s="714" t="s">
        <v>498</v>
      </c>
      <c r="S1548" s="721" t="s">
        <v>1642</v>
      </c>
      <c r="U1548" s="714">
        <v>48.9</v>
      </c>
      <c r="V1548" s="714">
        <v>10374</v>
      </c>
    </row>
    <row r="1549" spans="1:22">
      <c r="A1549" s="721" t="s">
        <v>533</v>
      </c>
      <c r="B1549" s="714">
        <v>2008</v>
      </c>
      <c r="D1549" s="722" t="s">
        <v>533</v>
      </c>
      <c r="E1549" s="722" t="s">
        <v>1499</v>
      </c>
      <c r="F1549" s="714" t="s">
        <v>705</v>
      </c>
      <c r="G1549" s="723" t="s">
        <v>1480</v>
      </c>
      <c r="H1549" s="714" t="s">
        <v>1584</v>
      </c>
      <c r="I1549" s="714" t="s">
        <v>1484</v>
      </c>
      <c r="J1549" s="724">
        <v>30</v>
      </c>
      <c r="K1549" s="741">
        <v>9.3698928636281096</v>
      </c>
      <c r="L1549" s="741">
        <v>1</v>
      </c>
      <c r="M1549" s="736">
        <v>100</v>
      </c>
      <c r="N1549" s="719">
        <f t="shared" si="72"/>
        <v>9.3698928636281096</v>
      </c>
      <c r="O1549" s="737">
        <f t="shared" si="73"/>
        <v>0.31232976212093699</v>
      </c>
      <c r="P1549" s="738">
        <v>0</v>
      </c>
      <c r="Q1549" s="737">
        <f t="shared" si="74"/>
        <v>0.31232976212093699</v>
      </c>
      <c r="R1549" s="714" t="s">
        <v>498</v>
      </c>
      <c r="S1549" s="721" t="s">
        <v>1642</v>
      </c>
      <c r="U1549" s="714">
        <v>48.9</v>
      </c>
      <c r="V1549" s="714">
        <v>10374</v>
      </c>
    </row>
    <row r="1550" spans="1:22">
      <c r="A1550" s="721" t="s">
        <v>533</v>
      </c>
      <c r="B1550" s="714">
        <v>2008</v>
      </c>
      <c r="D1550" s="722" t="s">
        <v>533</v>
      </c>
      <c r="E1550" s="722" t="s">
        <v>1499</v>
      </c>
      <c r="F1550" s="714" t="s">
        <v>705</v>
      </c>
      <c r="G1550" s="723" t="s">
        <v>1480</v>
      </c>
      <c r="H1550" s="714" t="s">
        <v>1584</v>
      </c>
      <c r="I1550" s="714" t="s">
        <v>1484</v>
      </c>
      <c r="J1550" s="724">
        <v>30</v>
      </c>
      <c r="K1550" s="741">
        <v>11.821318322135463</v>
      </c>
      <c r="L1550" s="741">
        <v>1</v>
      </c>
      <c r="M1550" s="736">
        <v>100</v>
      </c>
      <c r="N1550" s="719">
        <f t="shared" si="72"/>
        <v>11.821318322135463</v>
      </c>
      <c r="O1550" s="737">
        <f t="shared" si="73"/>
        <v>0.3940439440711821</v>
      </c>
      <c r="P1550" s="738">
        <v>0</v>
      </c>
      <c r="Q1550" s="737">
        <f t="shared" si="74"/>
        <v>0.3940439440711821</v>
      </c>
      <c r="R1550" s="714" t="s">
        <v>498</v>
      </c>
      <c r="S1550" s="721" t="s">
        <v>1642</v>
      </c>
      <c r="U1550" s="714">
        <v>48.9</v>
      </c>
      <c r="V1550" s="714">
        <v>10374</v>
      </c>
    </row>
    <row r="1551" spans="1:22">
      <c r="A1551" s="721" t="s">
        <v>533</v>
      </c>
      <c r="B1551" s="714">
        <v>2008</v>
      </c>
      <c r="D1551" s="722" t="s">
        <v>533</v>
      </c>
      <c r="E1551" s="722" t="s">
        <v>1499</v>
      </c>
      <c r="F1551" s="714" t="s">
        <v>705</v>
      </c>
      <c r="G1551" s="723" t="s">
        <v>1480</v>
      </c>
      <c r="H1551" s="714" t="s">
        <v>1584</v>
      </c>
      <c r="I1551" s="714" t="s">
        <v>1484</v>
      </c>
      <c r="J1551" s="724">
        <v>30</v>
      </c>
      <c r="K1551" s="741">
        <v>10.940621027782822</v>
      </c>
      <c r="L1551" s="741">
        <v>1</v>
      </c>
      <c r="M1551" s="736">
        <v>100</v>
      </c>
      <c r="N1551" s="719">
        <f t="shared" si="72"/>
        <v>10.940621027782822</v>
      </c>
      <c r="O1551" s="737">
        <f t="shared" si="73"/>
        <v>0.36468736759276071</v>
      </c>
      <c r="P1551" s="738">
        <v>0</v>
      </c>
      <c r="Q1551" s="737">
        <f t="shared" si="74"/>
        <v>0.36468736759276071</v>
      </c>
      <c r="R1551" s="714" t="s">
        <v>498</v>
      </c>
      <c r="S1551" s="721" t="s">
        <v>1642</v>
      </c>
      <c r="U1551" s="714">
        <v>48.9</v>
      </c>
      <c r="V1551" s="714">
        <v>10374</v>
      </c>
    </row>
    <row r="1552" spans="1:22">
      <c r="A1552" s="721" t="s">
        <v>533</v>
      </c>
      <c r="B1552" s="714">
        <v>2008</v>
      </c>
      <c r="D1552" s="722" t="s">
        <v>532</v>
      </c>
      <c r="E1552" s="722" t="s">
        <v>1493</v>
      </c>
      <c r="F1552" s="714" t="s">
        <v>705</v>
      </c>
      <c r="G1552" s="723" t="s">
        <v>1480</v>
      </c>
      <c r="H1552" s="714" t="s">
        <v>1584</v>
      </c>
      <c r="I1552" s="714" t="s">
        <v>1484</v>
      </c>
      <c r="J1552" s="724">
        <v>20</v>
      </c>
      <c r="K1552" s="741">
        <v>19.974577810059923</v>
      </c>
      <c r="L1552" s="741">
        <v>1</v>
      </c>
      <c r="M1552" s="736">
        <v>100</v>
      </c>
      <c r="N1552" s="719">
        <f t="shared" si="72"/>
        <v>19.974577810059923</v>
      </c>
      <c r="O1552" s="737">
        <f t="shared" si="73"/>
        <v>0.99872889050299607</v>
      </c>
      <c r="P1552" s="738">
        <v>0</v>
      </c>
      <c r="Q1552" s="737">
        <f t="shared" si="74"/>
        <v>0.99872889050299607</v>
      </c>
      <c r="R1552" s="714" t="s">
        <v>498</v>
      </c>
      <c r="S1552" s="721" t="s">
        <v>1642</v>
      </c>
      <c r="U1552" s="714">
        <v>48.9</v>
      </c>
      <c r="V1552" s="714">
        <v>10374</v>
      </c>
    </row>
    <row r="1553" spans="1:22">
      <c r="A1553" s="721" t="s">
        <v>533</v>
      </c>
      <c r="B1553" s="714">
        <v>2008</v>
      </c>
      <c r="D1553" s="722" t="s">
        <v>532</v>
      </c>
      <c r="E1553" s="722" t="s">
        <v>1493</v>
      </c>
      <c r="F1553" s="714" t="s">
        <v>705</v>
      </c>
      <c r="G1553" s="723" t="s">
        <v>1480</v>
      </c>
      <c r="H1553" s="714" t="s">
        <v>1584</v>
      </c>
      <c r="I1553" s="714" t="s">
        <v>1484</v>
      </c>
      <c r="J1553" s="724">
        <v>20</v>
      </c>
      <c r="K1553" s="741">
        <v>19.956419102959867</v>
      </c>
      <c r="L1553" s="741">
        <v>1</v>
      </c>
      <c r="M1553" s="736">
        <v>100</v>
      </c>
      <c r="N1553" s="719">
        <f t="shared" si="72"/>
        <v>19.956419102959867</v>
      </c>
      <c r="O1553" s="737">
        <f t="shared" si="73"/>
        <v>0.99782095514799329</v>
      </c>
      <c r="P1553" s="738">
        <v>0</v>
      </c>
      <c r="Q1553" s="737">
        <f t="shared" si="74"/>
        <v>0.99782095514799329</v>
      </c>
      <c r="R1553" s="714" t="s">
        <v>498</v>
      </c>
      <c r="S1553" s="721" t="s">
        <v>1642</v>
      </c>
      <c r="U1553" s="714">
        <v>48.9</v>
      </c>
      <c r="V1553" s="714">
        <v>10374</v>
      </c>
    </row>
    <row r="1554" spans="1:22">
      <c r="A1554" s="721" t="s">
        <v>533</v>
      </c>
      <c r="B1554" s="714">
        <v>2008</v>
      </c>
      <c r="D1554" s="722" t="s">
        <v>533</v>
      </c>
      <c r="E1554" s="722" t="s">
        <v>1496</v>
      </c>
      <c r="F1554" s="714" t="s">
        <v>705</v>
      </c>
      <c r="G1554" s="723" t="s">
        <v>1480</v>
      </c>
      <c r="H1554" s="714" t="s">
        <v>1584</v>
      </c>
      <c r="I1554" s="714" t="s">
        <v>1484</v>
      </c>
      <c r="J1554" s="724">
        <v>20</v>
      </c>
      <c r="K1554" s="741">
        <v>6.3737061921191209</v>
      </c>
      <c r="L1554" s="741">
        <v>1</v>
      </c>
      <c r="M1554" s="736">
        <v>100</v>
      </c>
      <c r="N1554" s="719">
        <f t="shared" si="72"/>
        <v>6.3737061921191209</v>
      </c>
      <c r="O1554" s="737">
        <f t="shared" si="73"/>
        <v>0.31868530960595604</v>
      </c>
      <c r="P1554" s="738">
        <v>0</v>
      </c>
      <c r="Q1554" s="737">
        <f t="shared" si="74"/>
        <v>0.31868530960595604</v>
      </c>
      <c r="R1554" s="714" t="s">
        <v>498</v>
      </c>
      <c r="S1554" s="721" t="s">
        <v>1642</v>
      </c>
      <c r="U1554" s="714">
        <v>48.9</v>
      </c>
      <c r="V1554" s="714">
        <v>10374</v>
      </c>
    </row>
    <row r="1555" spans="1:22">
      <c r="A1555" s="721" t="s">
        <v>533</v>
      </c>
      <c r="B1555" s="714">
        <v>2008</v>
      </c>
      <c r="D1555" s="722" t="s">
        <v>533</v>
      </c>
      <c r="E1555" s="722" t="s">
        <v>1499</v>
      </c>
      <c r="F1555" s="714" t="s">
        <v>705</v>
      </c>
      <c r="G1555" s="723" t="s">
        <v>1480</v>
      </c>
      <c r="H1555" s="714" t="s">
        <v>1584</v>
      </c>
      <c r="I1555" s="714" t="s">
        <v>1484</v>
      </c>
      <c r="J1555" s="724">
        <v>30</v>
      </c>
      <c r="K1555" s="741">
        <v>9.3063373887779175</v>
      </c>
      <c r="L1555" s="741">
        <v>1</v>
      </c>
      <c r="M1555" s="736">
        <v>100</v>
      </c>
      <c r="N1555" s="719">
        <f t="shared" si="72"/>
        <v>9.3063373887779175</v>
      </c>
      <c r="O1555" s="737">
        <f t="shared" si="73"/>
        <v>0.31021124629259728</v>
      </c>
      <c r="P1555" s="738">
        <v>0</v>
      </c>
      <c r="Q1555" s="737">
        <f t="shared" si="74"/>
        <v>0.31021124629259728</v>
      </c>
      <c r="R1555" s="714" t="s">
        <v>498</v>
      </c>
      <c r="S1555" s="721" t="s">
        <v>1642</v>
      </c>
      <c r="U1555" s="714">
        <v>48.9</v>
      </c>
      <c r="V1555" s="714">
        <v>10374</v>
      </c>
    </row>
    <row r="1556" spans="1:22">
      <c r="A1556" s="721" t="s">
        <v>533</v>
      </c>
      <c r="B1556" s="714">
        <v>2008</v>
      </c>
      <c r="D1556" s="722" t="s">
        <v>533</v>
      </c>
      <c r="E1556" s="722" t="s">
        <v>1499</v>
      </c>
      <c r="F1556" s="714" t="s">
        <v>705</v>
      </c>
      <c r="G1556" s="723" t="s">
        <v>1480</v>
      </c>
      <c r="H1556" s="714" t="s">
        <v>1584</v>
      </c>
      <c r="I1556" s="714" t="s">
        <v>1484</v>
      </c>
      <c r="J1556" s="724">
        <v>30</v>
      </c>
      <c r="K1556" s="741">
        <v>11.821318322135463</v>
      </c>
      <c r="L1556" s="741">
        <v>1</v>
      </c>
      <c r="M1556" s="736">
        <v>100</v>
      </c>
      <c r="N1556" s="719">
        <f t="shared" si="72"/>
        <v>11.821318322135463</v>
      </c>
      <c r="O1556" s="737">
        <f t="shared" si="73"/>
        <v>0.3940439440711821</v>
      </c>
      <c r="P1556" s="738">
        <v>0</v>
      </c>
      <c r="Q1556" s="737">
        <f t="shared" si="74"/>
        <v>0.3940439440711821</v>
      </c>
      <c r="R1556" s="714" t="s">
        <v>498</v>
      </c>
      <c r="S1556" s="721" t="s">
        <v>1642</v>
      </c>
      <c r="U1556" s="714">
        <v>48.9</v>
      </c>
      <c r="V1556" s="714">
        <v>10374</v>
      </c>
    </row>
    <row r="1557" spans="1:22">
      <c r="A1557" s="721" t="s">
        <v>533</v>
      </c>
      <c r="B1557" s="714">
        <v>2008</v>
      </c>
      <c r="D1557" s="722" t="s">
        <v>533</v>
      </c>
      <c r="E1557" s="722" t="s">
        <v>1499</v>
      </c>
      <c r="F1557" s="714" t="s">
        <v>705</v>
      </c>
      <c r="G1557" s="723" t="s">
        <v>1480</v>
      </c>
      <c r="H1557" s="714" t="s">
        <v>1584</v>
      </c>
      <c r="I1557" s="714" t="s">
        <v>1484</v>
      </c>
      <c r="J1557" s="724">
        <v>30</v>
      </c>
      <c r="K1557" s="741">
        <v>9.3626293807880874</v>
      </c>
      <c r="L1557" s="741">
        <v>1</v>
      </c>
      <c r="M1557" s="736">
        <v>100</v>
      </c>
      <c r="N1557" s="719">
        <f t="shared" si="72"/>
        <v>9.3626293807880874</v>
      </c>
      <c r="O1557" s="737">
        <f t="shared" si="73"/>
        <v>0.31208764602626959</v>
      </c>
      <c r="P1557" s="738">
        <v>0</v>
      </c>
      <c r="Q1557" s="737">
        <f t="shared" si="74"/>
        <v>0.31208764602626959</v>
      </c>
      <c r="R1557" s="714" t="s">
        <v>498</v>
      </c>
      <c r="S1557" s="721" t="s">
        <v>1642</v>
      </c>
      <c r="U1557" s="714">
        <v>48.9</v>
      </c>
      <c r="V1557" s="714">
        <v>10374</v>
      </c>
    </row>
    <row r="1558" spans="1:22">
      <c r="A1558" s="721" t="s">
        <v>533</v>
      </c>
      <c r="B1558" s="714">
        <v>2008</v>
      </c>
      <c r="D1558" s="722" t="s">
        <v>532</v>
      </c>
      <c r="E1558" s="722" t="s">
        <v>1493</v>
      </c>
      <c r="F1558" s="714" t="s">
        <v>705</v>
      </c>
      <c r="G1558" s="723" t="s">
        <v>1480</v>
      </c>
      <c r="H1558" s="714" t="s">
        <v>1584</v>
      </c>
      <c r="I1558" s="714" t="s">
        <v>1484</v>
      </c>
      <c r="J1558" s="724">
        <v>60</v>
      </c>
      <c r="K1558" s="741">
        <v>59.923733430179766</v>
      </c>
      <c r="L1558" s="741">
        <v>1</v>
      </c>
      <c r="M1558" s="736">
        <v>100</v>
      </c>
      <c r="N1558" s="719">
        <f t="shared" si="72"/>
        <v>59.923733430179766</v>
      </c>
      <c r="O1558" s="737">
        <f t="shared" si="73"/>
        <v>0.99872889050299607</v>
      </c>
      <c r="P1558" s="738">
        <v>0</v>
      </c>
      <c r="Q1558" s="737">
        <f t="shared" si="74"/>
        <v>0.99872889050299607</v>
      </c>
      <c r="R1558" s="714" t="s">
        <v>498</v>
      </c>
      <c r="S1558" s="721" t="s">
        <v>1642</v>
      </c>
      <c r="U1558" s="714">
        <v>48.9</v>
      </c>
      <c r="V1558" s="714">
        <v>10374</v>
      </c>
    </row>
    <row r="1559" spans="1:22">
      <c r="A1559" s="721" t="s">
        <v>533</v>
      </c>
      <c r="B1559" s="714">
        <v>2008</v>
      </c>
      <c r="D1559" s="722" t="s">
        <v>533</v>
      </c>
      <c r="E1559" s="722" t="s">
        <v>1499</v>
      </c>
      <c r="F1559" s="714" t="s">
        <v>705</v>
      </c>
      <c r="G1559" s="723" t="s">
        <v>1480</v>
      </c>
      <c r="H1559" s="714" t="s">
        <v>1584</v>
      </c>
      <c r="I1559" s="714" t="s">
        <v>1484</v>
      </c>
      <c r="J1559" s="724">
        <v>30</v>
      </c>
      <c r="K1559" s="741">
        <v>9.5333212275285995</v>
      </c>
      <c r="L1559" s="741">
        <v>1</v>
      </c>
      <c r="M1559" s="736">
        <v>100</v>
      </c>
      <c r="N1559" s="719">
        <f t="shared" si="72"/>
        <v>9.5333212275285995</v>
      </c>
      <c r="O1559" s="737">
        <f t="shared" si="73"/>
        <v>0.31777737425095332</v>
      </c>
      <c r="P1559" s="738">
        <v>0</v>
      </c>
      <c r="Q1559" s="737">
        <f t="shared" si="74"/>
        <v>0.31777737425095332</v>
      </c>
      <c r="R1559" s="714" t="s">
        <v>498</v>
      </c>
      <c r="S1559" s="721" t="s">
        <v>1642</v>
      </c>
      <c r="U1559" s="714">
        <v>48.9</v>
      </c>
      <c r="V1559" s="714">
        <v>10374</v>
      </c>
    </row>
    <row r="1560" spans="1:22">
      <c r="A1560" s="721" t="s">
        <v>533</v>
      </c>
      <c r="B1560" s="714">
        <v>2008</v>
      </c>
      <c r="D1560" s="722" t="s">
        <v>533</v>
      </c>
      <c r="E1560" s="722" t="s">
        <v>1499</v>
      </c>
      <c r="F1560" s="714" t="s">
        <v>705</v>
      </c>
      <c r="G1560" s="723" t="s">
        <v>1480</v>
      </c>
      <c r="H1560" s="714" t="s">
        <v>1584</v>
      </c>
      <c r="I1560" s="714" t="s">
        <v>1484</v>
      </c>
      <c r="J1560" s="724">
        <v>30</v>
      </c>
      <c r="K1560" s="741">
        <v>9.0702741964772109</v>
      </c>
      <c r="L1560" s="741">
        <v>1</v>
      </c>
      <c r="M1560" s="736">
        <v>100</v>
      </c>
      <c r="N1560" s="719">
        <f t="shared" si="72"/>
        <v>9.0702741964772109</v>
      </c>
      <c r="O1560" s="737">
        <f t="shared" si="73"/>
        <v>0.30234247321590701</v>
      </c>
      <c r="P1560" s="738">
        <v>0</v>
      </c>
      <c r="Q1560" s="737">
        <f t="shared" si="74"/>
        <v>0.30234247321590701</v>
      </c>
      <c r="R1560" s="714" t="s">
        <v>498</v>
      </c>
      <c r="S1560" s="721" t="s">
        <v>1642</v>
      </c>
      <c r="U1560" s="714">
        <v>48.9</v>
      </c>
      <c r="V1560" s="714">
        <v>10374</v>
      </c>
    </row>
    <row r="1561" spans="1:22">
      <c r="A1561" s="721" t="s">
        <v>533</v>
      </c>
      <c r="B1561" s="714">
        <v>2008</v>
      </c>
      <c r="D1561" s="722" t="s">
        <v>533</v>
      </c>
      <c r="E1561" s="722" t="s">
        <v>1499</v>
      </c>
      <c r="F1561" s="714" t="s">
        <v>705</v>
      </c>
      <c r="G1561" s="723" t="s">
        <v>1480</v>
      </c>
      <c r="H1561" s="714" t="s">
        <v>1584</v>
      </c>
      <c r="I1561" s="714" t="s">
        <v>1484</v>
      </c>
      <c r="J1561" s="724">
        <v>30</v>
      </c>
      <c r="K1561" s="741">
        <v>9.3626293807880874</v>
      </c>
      <c r="L1561" s="741">
        <v>1</v>
      </c>
      <c r="M1561" s="736">
        <v>100</v>
      </c>
      <c r="N1561" s="719">
        <f t="shared" si="72"/>
        <v>9.3626293807880874</v>
      </c>
      <c r="O1561" s="737">
        <f t="shared" si="73"/>
        <v>0.31208764602626959</v>
      </c>
      <c r="P1561" s="738">
        <v>0</v>
      </c>
      <c r="Q1561" s="737">
        <f t="shared" si="74"/>
        <v>0.31208764602626959</v>
      </c>
      <c r="R1561" s="714" t="s">
        <v>498</v>
      </c>
      <c r="S1561" s="721" t="s">
        <v>1642</v>
      </c>
      <c r="U1561" s="714">
        <v>48.9</v>
      </c>
      <c r="V1561" s="714">
        <v>10374</v>
      </c>
    </row>
    <row r="1562" spans="1:22">
      <c r="A1562" s="721" t="s">
        <v>533</v>
      </c>
      <c r="B1562" s="714">
        <v>2008</v>
      </c>
      <c r="D1562" s="722" t="s">
        <v>532</v>
      </c>
      <c r="E1562" s="722" t="s">
        <v>1493</v>
      </c>
      <c r="F1562" s="714" t="s">
        <v>705</v>
      </c>
      <c r="G1562" s="723" t="s">
        <v>1480</v>
      </c>
      <c r="H1562" s="714" t="s">
        <v>1584</v>
      </c>
      <c r="I1562" s="714" t="s">
        <v>1484</v>
      </c>
      <c r="J1562" s="724">
        <v>60</v>
      </c>
      <c r="K1562" s="741">
        <v>59.397130924278187</v>
      </c>
      <c r="L1562" s="741">
        <v>1</v>
      </c>
      <c r="M1562" s="736">
        <v>100</v>
      </c>
      <c r="N1562" s="719">
        <f t="shared" si="72"/>
        <v>59.397130924278187</v>
      </c>
      <c r="O1562" s="737">
        <f t="shared" si="73"/>
        <v>0.98995218207130298</v>
      </c>
      <c r="P1562" s="738">
        <v>0</v>
      </c>
      <c r="Q1562" s="737">
        <f t="shared" si="74"/>
        <v>0.98995218207130298</v>
      </c>
      <c r="R1562" s="714" t="s">
        <v>498</v>
      </c>
      <c r="S1562" s="721" t="s">
        <v>1642</v>
      </c>
      <c r="U1562" s="714">
        <v>48.9</v>
      </c>
      <c r="V1562" s="714">
        <v>10374</v>
      </c>
    </row>
    <row r="1563" spans="1:22">
      <c r="A1563" s="721" t="s">
        <v>533</v>
      </c>
      <c r="B1563" s="714">
        <v>2008</v>
      </c>
      <c r="D1563" s="722" t="s">
        <v>532</v>
      </c>
      <c r="E1563" s="722" t="s">
        <v>1493</v>
      </c>
      <c r="F1563" s="714" t="s">
        <v>705</v>
      </c>
      <c r="G1563" s="723" t="s">
        <v>1480</v>
      </c>
      <c r="H1563" s="714" t="s">
        <v>1584</v>
      </c>
      <c r="I1563" s="714" t="s">
        <v>1484</v>
      </c>
      <c r="J1563" s="724">
        <v>60</v>
      </c>
      <c r="K1563" s="741">
        <v>57.586707826402758</v>
      </c>
      <c r="L1563" s="741">
        <v>1</v>
      </c>
      <c r="M1563" s="736">
        <v>100</v>
      </c>
      <c r="N1563" s="719">
        <f t="shared" si="72"/>
        <v>57.586707826402758</v>
      </c>
      <c r="O1563" s="737">
        <f t="shared" si="73"/>
        <v>0.95977846377337928</v>
      </c>
      <c r="P1563" s="738">
        <v>0</v>
      </c>
      <c r="Q1563" s="737">
        <f t="shared" si="74"/>
        <v>0.95977846377337928</v>
      </c>
      <c r="R1563" s="714" t="s">
        <v>498</v>
      </c>
      <c r="S1563" s="721" t="s">
        <v>1642</v>
      </c>
      <c r="U1563" s="714">
        <v>48.9</v>
      </c>
      <c r="V1563" s="714">
        <v>10374</v>
      </c>
    </row>
    <row r="1564" spans="1:22">
      <c r="A1564" s="721" t="s">
        <v>533</v>
      </c>
      <c r="B1564" s="714">
        <v>2008</v>
      </c>
      <c r="D1564" s="722" t="s">
        <v>533</v>
      </c>
      <c r="E1564" s="722" t="s">
        <v>1499</v>
      </c>
      <c r="F1564" s="714" t="s">
        <v>705</v>
      </c>
      <c r="G1564" s="723" t="s">
        <v>1480</v>
      </c>
      <c r="H1564" s="714" t="s">
        <v>1584</v>
      </c>
      <c r="I1564" s="714" t="s">
        <v>1484</v>
      </c>
      <c r="J1564" s="724">
        <v>30</v>
      </c>
      <c r="K1564" s="741">
        <v>7.8990375885236963</v>
      </c>
      <c r="L1564" s="741">
        <v>1</v>
      </c>
      <c r="M1564" s="736">
        <v>100</v>
      </c>
      <c r="N1564" s="719">
        <f t="shared" si="72"/>
        <v>7.8990375885236963</v>
      </c>
      <c r="O1564" s="737">
        <f t="shared" si="73"/>
        <v>0.26330125295078988</v>
      </c>
      <c r="P1564" s="738">
        <v>0</v>
      </c>
      <c r="Q1564" s="737">
        <f t="shared" si="74"/>
        <v>0.26330125295078988</v>
      </c>
      <c r="R1564" s="714" t="s">
        <v>498</v>
      </c>
      <c r="S1564" s="721" t="s">
        <v>1642</v>
      </c>
      <c r="U1564" s="714">
        <v>48.9</v>
      </c>
      <c r="V1564" s="714">
        <v>10374</v>
      </c>
    </row>
    <row r="1565" spans="1:22">
      <c r="A1565" s="721" t="s">
        <v>533</v>
      </c>
      <c r="B1565" s="714">
        <v>2008</v>
      </c>
      <c r="D1565" s="722" t="s">
        <v>532</v>
      </c>
      <c r="E1565" s="722" t="s">
        <v>1493</v>
      </c>
      <c r="F1565" s="714" t="s">
        <v>705</v>
      </c>
      <c r="G1565" s="723" t="s">
        <v>1480</v>
      </c>
      <c r="H1565" s="714" t="s">
        <v>1584</v>
      </c>
      <c r="I1565" s="714" t="s">
        <v>1484</v>
      </c>
      <c r="J1565" s="724">
        <v>20</v>
      </c>
      <c r="K1565" s="741">
        <v>20.728164154712182</v>
      </c>
      <c r="L1565" s="741">
        <v>1</v>
      </c>
      <c r="M1565" s="736">
        <v>100</v>
      </c>
      <c r="N1565" s="719">
        <f t="shared" si="72"/>
        <v>20.728164154712182</v>
      </c>
      <c r="O1565" s="737">
        <f t="shared" si="73"/>
        <v>1.0364082077356092</v>
      </c>
      <c r="P1565" s="738">
        <v>0</v>
      </c>
      <c r="Q1565" s="737">
        <f t="shared" si="74"/>
        <v>1.0364082077356092</v>
      </c>
      <c r="R1565" s="714" t="s">
        <v>498</v>
      </c>
      <c r="S1565" s="721" t="s">
        <v>1642</v>
      </c>
      <c r="U1565" s="714">
        <v>48.9</v>
      </c>
      <c r="V1565" s="714">
        <v>10374</v>
      </c>
    </row>
    <row r="1566" spans="1:22">
      <c r="A1566" s="721" t="s">
        <v>533</v>
      </c>
      <c r="B1566" s="714">
        <v>2008</v>
      </c>
      <c r="D1566" s="722" t="s">
        <v>533</v>
      </c>
      <c r="E1566" s="722" t="s">
        <v>1486</v>
      </c>
      <c r="F1566" s="714" t="s">
        <v>705</v>
      </c>
      <c r="G1566" s="723" t="s">
        <v>1480</v>
      </c>
      <c r="H1566" s="714" t="s">
        <v>1584</v>
      </c>
      <c r="I1566" s="714" t="s">
        <v>1484</v>
      </c>
      <c r="J1566" s="724">
        <v>50</v>
      </c>
      <c r="K1566" s="741">
        <v>22.625749046667874</v>
      </c>
      <c r="L1566" s="741">
        <v>1</v>
      </c>
      <c r="M1566" s="736">
        <v>100</v>
      </c>
      <c r="N1566" s="719">
        <f t="shared" si="72"/>
        <v>22.625749046667874</v>
      </c>
      <c r="O1566" s="737">
        <f t="shared" si="73"/>
        <v>0.45251498093335751</v>
      </c>
      <c r="P1566" s="738">
        <v>0</v>
      </c>
      <c r="Q1566" s="737">
        <f t="shared" si="74"/>
        <v>0.45251498093335751</v>
      </c>
      <c r="R1566" s="714" t="s">
        <v>498</v>
      </c>
      <c r="S1566" s="721" t="s">
        <v>1642</v>
      </c>
      <c r="U1566" s="714">
        <v>48.9</v>
      </c>
      <c r="V1566" s="714">
        <v>10374</v>
      </c>
    </row>
    <row r="1567" spans="1:22">
      <c r="A1567" s="721" t="s">
        <v>533</v>
      </c>
      <c r="B1567" s="714">
        <v>2008</v>
      </c>
      <c r="D1567" s="722" t="s">
        <v>533</v>
      </c>
      <c r="E1567" s="722" t="s">
        <v>1499</v>
      </c>
      <c r="F1567" s="714" t="s">
        <v>705</v>
      </c>
      <c r="G1567" s="723" t="s">
        <v>1480</v>
      </c>
      <c r="H1567" s="714" t="s">
        <v>1584</v>
      </c>
      <c r="I1567" s="714" t="s">
        <v>1484</v>
      </c>
      <c r="J1567" s="724">
        <v>30</v>
      </c>
      <c r="K1567" s="741">
        <v>10.895224260032684</v>
      </c>
      <c r="L1567" s="741">
        <v>1</v>
      </c>
      <c r="M1567" s="736">
        <v>100</v>
      </c>
      <c r="N1567" s="719">
        <f t="shared" si="72"/>
        <v>10.895224260032684</v>
      </c>
      <c r="O1567" s="737">
        <f t="shared" si="73"/>
        <v>0.36317414200108949</v>
      </c>
      <c r="P1567" s="738">
        <v>0</v>
      </c>
      <c r="Q1567" s="737">
        <f t="shared" si="74"/>
        <v>0.36317414200108949</v>
      </c>
      <c r="R1567" s="714" t="s">
        <v>498</v>
      </c>
      <c r="S1567" s="721" t="s">
        <v>1642</v>
      </c>
      <c r="U1567" s="714">
        <v>48.9</v>
      </c>
      <c r="V1567" s="714">
        <v>10374</v>
      </c>
    </row>
    <row r="1568" spans="1:22">
      <c r="A1568" s="721" t="s">
        <v>533</v>
      </c>
      <c r="B1568" s="714">
        <v>2008</v>
      </c>
      <c r="D1568" s="722" t="s">
        <v>532</v>
      </c>
      <c r="E1568" s="722" t="s">
        <v>1493</v>
      </c>
      <c r="F1568" s="714" t="s">
        <v>705</v>
      </c>
      <c r="G1568" s="723" t="s">
        <v>1480</v>
      </c>
      <c r="H1568" s="714" t="s">
        <v>1584</v>
      </c>
      <c r="I1568" s="714" t="s">
        <v>1484</v>
      </c>
      <c r="J1568" s="724">
        <v>60</v>
      </c>
      <c r="K1568" s="741">
        <v>55.710913382967128</v>
      </c>
      <c r="L1568" s="741">
        <v>1</v>
      </c>
      <c r="M1568" s="736">
        <v>100</v>
      </c>
      <c r="N1568" s="719">
        <f t="shared" si="72"/>
        <v>55.710913382967128</v>
      </c>
      <c r="O1568" s="737">
        <f t="shared" si="73"/>
        <v>0.92851522304945211</v>
      </c>
      <c r="P1568" s="738">
        <v>0</v>
      </c>
      <c r="Q1568" s="737">
        <f t="shared" si="74"/>
        <v>0.92851522304945211</v>
      </c>
      <c r="R1568" s="714" t="s">
        <v>498</v>
      </c>
      <c r="S1568" s="721" t="s">
        <v>1642</v>
      </c>
      <c r="U1568" s="714">
        <v>48.9</v>
      </c>
      <c r="V1568" s="714">
        <v>10374</v>
      </c>
    </row>
    <row r="1569" spans="1:22">
      <c r="A1569" s="721" t="s">
        <v>533</v>
      </c>
      <c r="B1569" s="714">
        <v>2008</v>
      </c>
      <c r="D1569" s="722" t="s">
        <v>533</v>
      </c>
      <c r="E1569" s="722" t="s">
        <v>1499</v>
      </c>
      <c r="F1569" s="714" t="s">
        <v>705</v>
      </c>
      <c r="G1569" s="723" t="s">
        <v>1480</v>
      </c>
      <c r="H1569" s="714" t="s">
        <v>1584</v>
      </c>
      <c r="I1569" s="714" t="s">
        <v>1484</v>
      </c>
      <c r="J1569" s="724">
        <v>30</v>
      </c>
      <c r="K1569" s="741">
        <v>11.267477755583801</v>
      </c>
      <c r="L1569" s="741">
        <v>1</v>
      </c>
      <c r="M1569" s="736">
        <v>100</v>
      </c>
      <c r="N1569" s="719">
        <f t="shared" si="72"/>
        <v>11.267477755583801</v>
      </c>
      <c r="O1569" s="737">
        <f t="shared" si="73"/>
        <v>0.37558259185279336</v>
      </c>
      <c r="P1569" s="738">
        <v>0</v>
      </c>
      <c r="Q1569" s="737">
        <f t="shared" si="74"/>
        <v>0.37558259185279336</v>
      </c>
      <c r="R1569" s="714" t="s">
        <v>498</v>
      </c>
      <c r="S1569" s="721" t="s">
        <v>1642</v>
      </c>
      <c r="U1569" s="714">
        <v>48.9</v>
      </c>
      <c r="V1569" s="714">
        <v>10374</v>
      </c>
    </row>
    <row r="1570" spans="1:22">
      <c r="A1570" s="721" t="s">
        <v>533</v>
      </c>
      <c r="B1570" s="714">
        <v>2008</v>
      </c>
      <c r="D1570" s="722" t="s">
        <v>532</v>
      </c>
      <c r="E1570" s="722" t="s">
        <v>1493</v>
      </c>
      <c r="F1570" s="714" t="s">
        <v>705</v>
      </c>
      <c r="G1570" s="723" t="s">
        <v>1480</v>
      </c>
      <c r="H1570" s="714" t="s">
        <v>1584</v>
      </c>
      <c r="I1570" s="714" t="s">
        <v>1484</v>
      </c>
      <c r="J1570" s="724">
        <v>20</v>
      </c>
      <c r="K1570" s="741">
        <v>18.285818049754855</v>
      </c>
      <c r="L1570" s="741">
        <v>1</v>
      </c>
      <c r="M1570" s="736">
        <v>100</v>
      </c>
      <c r="N1570" s="719">
        <f t="shared" si="72"/>
        <v>18.285818049754855</v>
      </c>
      <c r="O1570" s="737">
        <f t="shared" si="73"/>
        <v>0.91429090248774281</v>
      </c>
      <c r="P1570" s="738">
        <v>0</v>
      </c>
      <c r="Q1570" s="737">
        <f t="shared" si="74"/>
        <v>0.91429090248774281</v>
      </c>
      <c r="R1570" s="714" t="s">
        <v>498</v>
      </c>
      <c r="S1570" s="721" t="s">
        <v>1642</v>
      </c>
      <c r="U1570" s="714">
        <v>48.9</v>
      </c>
      <c r="V1570" s="714">
        <v>10374</v>
      </c>
    </row>
    <row r="1571" spans="1:22">
      <c r="A1571" s="721" t="s">
        <v>533</v>
      </c>
      <c r="B1571" s="714">
        <v>2008</v>
      </c>
      <c r="D1571" s="722" t="s">
        <v>533</v>
      </c>
      <c r="E1571" s="722" t="s">
        <v>1486</v>
      </c>
      <c r="F1571" s="714" t="s">
        <v>705</v>
      </c>
      <c r="G1571" s="723" t="s">
        <v>1480</v>
      </c>
      <c r="H1571" s="714" t="s">
        <v>1584</v>
      </c>
      <c r="I1571" s="714" t="s">
        <v>1484</v>
      </c>
      <c r="J1571" s="724">
        <v>50</v>
      </c>
      <c r="K1571" s="741">
        <v>21.999273651715995</v>
      </c>
      <c r="L1571" s="741">
        <v>1</v>
      </c>
      <c r="M1571" s="736">
        <v>100</v>
      </c>
      <c r="N1571" s="719">
        <f t="shared" si="72"/>
        <v>21.999273651715995</v>
      </c>
      <c r="O1571" s="737">
        <f t="shared" si="73"/>
        <v>0.4399854730343199</v>
      </c>
      <c r="P1571" s="738">
        <v>0</v>
      </c>
      <c r="Q1571" s="737">
        <f t="shared" si="74"/>
        <v>0.4399854730343199</v>
      </c>
      <c r="R1571" s="714" t="s">
        <v>498</v>
      </c>
      <c r="S1571" s="721" t="s">
        <v>1642</v>
      </c>
      <c r="U1571" s="714">
        <v>48.9</v>
      </c>
      <c r="V1571" s="714">
        <v>10374</v>
      </c>
    </row>
    <row r="1572" spans="1:22">
      <c r="A1572" s="721" t="s">
        <v>533</v>
      </c>
      <c r="B1572" s="714">
        <v>2008</v>
      </c>
      <c r="D1572" s="722" t="s">
        <v>533</v>
      </c>
      <c r="E1572" s="722" t="s">
        <v>1499</v>
      </c>
      <c r="F1572" s="714" t="s">
        <v>705</v>
      </c>
      <c r="G1572" s="723" t="s">
        <v>1480</v>
      </c>
      <c r="H1572" s="714" t="s">
        <v>1584</v>
      </c>
      <c r="I1572" s="714" t="s">
        <v>1484</v>
      </c>
      <c r="J1572" s="724">
        <v>30</v>
      </c>
      <c r="K1572" s="741">
        <v>8.3893226802251668</v>
      </c>
      <c r="L1572" s="741">
        <v>1</v>
      </c>
      <c r="M1572" s="736">
        <v>100</v>
      </c>
      <c r="N1572" s="719">
        <f t="shared" si="72"/>
        <v>8.3893226802251668</v>
      </c>
      <c r="O1572" s="737">
        <f t="shared" si="73"/>
        <v>0.2796440893408389</v>
      </c>
      <c r="P1572" s="738">
        <v>0</v>
      </c>
      <c r="Q1572" s="737">
        <f t="shared" si="74"/>
        <v>0.2796440893408389</v>
      </c>
      <c r="R1572" s="714" t="s">
        <v>498</v>
      </c>
      <c r="S1572" s="721" t="s">
        <v>1642</v>
      </c>
      <c r="U1572" s="714">
        <v>48.9</v>
      </c>
      <c r="V1572" s="714">
        <v>10374</v>
      </c>
    </row>
    <row r="1573" spans="1:22">
      <c r="A1573" s="721" t="s">
        <v>533</v>
      </c>
      <c r="B1573" s="714">
        <v>2008</v>
      </c>
      <c r="D1573" s="722" t="s">
        <v>533</v>
      </c>
      <c r="E1573" s="722" t="s">
        <v>1499</v>
      </c>
      <c r="F1573" s="714" t="s">
        <v>705</v>
      </c>
      <c r="G1573" s="723" t="s">
        <v>1480</v>
      </c>
      <c r="H1573" s="714" t="s">
        <v>1584</v>
      </c>
      <c r="I1573" s="714" t="s">
        <v>1484</v>
      </c>
      <c r="J1573" s="724">
        <v>30</v>
      </c>
      <c r="K1573" s="741">
        <v>9.3626293807880874</v>
      </c>
      <c r="L1573" s="741">
        <v>1</v>
      </c>
      <c r="M1573" s="736">
        <v>100</v>
      </c>
      <c r="N1573" s="719">
        <f t="shared" si="72"/>
        <v>9.3626293807880874</v>
      </c>
      <c r="O1573" s="737">
        <f t="shared" si="73"/>
        <v>0.31208764602626959</v>
      </c>
      <c r="P1573" s="738">
        <v>0</v>
      </c>
      <c r="Q1573" s="737">
        <f t="shared" si="74"/>
        <v>0.31208764602626959</v>
      </c>
      <c r="R1573" s="714" t="s">
        <v>498</v>
      </c>
      <c r="S1573" s="721" t="s">
        <v>1642</v>
      </c>
      <c r="U1573" s="714">
        <v>48.9</v>
      </c>
      <c r="V1573" s="714">
        <v>10374</v>
      </c>
    </row>
    <row r="1574" spans="1:22">
      <c r="A1574" s="721" t="s">
        <v>533</v>
      </c>
      <c r="B1574" s="714">
        <v>2008</v>
      </c>
      <c r="D1574" s="722" t="s">
        <v>533</v>
      </c>
      <c r="E1574" s="722" t="s">
        <v>1486</v>
      </c>
      <c r="F1574" s="714" t="s">
        <v>705</v>
      </c>
      <c r="G1574" s="723" t="s">
        <v>1480</v>
      </c>
      <c r="H1574" s="714" t="s">
        <v>1584</v>
      </c>
      <c r="I1574" s="714" t="s">
        <v>1484</v>
      </c>
      <c r="J1574" s="724">
        <v>50</v>
      </c>
      <c r="K1574" s="741">
        <v>26.871254766660613</v>
      </c>
      <c r="L1574" s="741">
        <v>1</v>
      </c>
      <c r="M1574" s="736">
        <v>100</v>
      </c>
      <c r="N1574" s="719">
        <f t="shared" si="72"/>
        <v>26.871254766660613</v>
      </c>
      <c r="O1574" s="737">
        <f t="shared" si="73"/>
        <v>0.53742509533321225</v>
      </c>
      <c r="P1574" s="738">
        <v>0</v>
      </c>
      <c r="Q1574" s="737">
        <f t="shared" si="74"/>
        <v>0.53742509533321225</v>
      </c>
      <c r="R1574" s="714" t="s">
        <v>498</v>
      </c>
      <c r="S1574" s="721" t="s">
        <v>1642</v>
      </c>
      <c r="U1574" s="714">
        <v>48.9</v>
      </c>
      <c r="V1574" s="714">
        <v>10374</v>
      </c>
    </row>
    <row r="1575" spans="1:22">
      <c r="A1575" s="721" t="s">
        <v>533</v>
      </c>
      <c r="B1575" s="714">
        <v>2008</v>
      </c>
      <c r="D1575" s="722" t="s">
        <v>532</v>
      </c>
      <c r="E1575" s="722" t="s">
        <v>1493</v>
      </c>
      <c r="F1575" s="714" t="s">
        <v>705</v>
      </c>
      <c r="G1575" s="723" t="s">
        <v>1480</v>
      </c>
      <c r="H1575" s="714" t="s">
        <v>1584</v>
      </c>
      <c r="I1575" s="714" t="s">
        <v>1484</v>
      </c>
      <c r="J1575" s="724">
        <v>20</v>
      </c>
      <c r="K1575" s="741">
        <v>28.027964408934082</v>
      </c>
      <c r="L1575" s="741">
        <v>1</v>
      </c>
      <c r="M1575" s="736">
        <v>100</v>
      </c>
      <c r="N1575" s="719">
        <f t="shared" si="72"/>
        <v>28.027964408934082</v>
      </c>
      <c r="O1575" s="737">
        <f t="shared" si="73"/>
        <v>1.4013982204467041</v>
      </c>
      <c r="P1575" s="738">
        <v>0</v>
      </c>
      <c r="Q1575" s="737">
        <f t="shared" si="74"/>
        <v>1.4013982204467041</v>
      </c>
      <c r="R1575" s="714" t="s">
        <v>498</v>
      </c>
      <c r="S1575" s="721" t="s">
        <v>1642</v>
      </c>
      <c r="U1575" s="714">
        <v>48.9</v>
      </c>
      <c r="V1575" s="714">
        <v>10374</v>
      </c>
    </row>
    <row r="1576" spans="1:22">
      <c r="A1576" s="721" t="s">
        <v>533</v>
      </c>
      <c r="B1576" s="714">
        <v>2008</v>
      </c>
      <c r="D1576" s="722" t="s">
        <v>533</v>
      </c>
      <c r="E1576" s="722" t="s">
        <v>1486</v>
      </c>
      <c r="F1576" s="714" t="s">
        <v>705</v>
      </c>
      <c r="G1576" s="723" t="s">
        <v>1480</v>
      </c>
      <c r="H1576" s="714" t="s">
        <v>1584</v>
      </c>
      <c r="I1576" s="714" t="s">
        <v>1484</v>
      </c>
      <c r="J1576" s="724">
        <v>50</v>
      </c>
      <c r="K1576" s="741">
        <v>26.871254766660613</v>
      </c>
      <c r="L1576" s="741">
        <v>1</v>
      </c>
      <c r="M1576" s="736">
        <v>100</v>
      </c>
      <c r="N1576" s="719">
        <f t="shared" si="72"/>
        <v>26.871254766660613</v>
      </c>
      <c r="O1576" s="737">
        <f t="shared" si="73"/>
        <v>0.53742509533321225</v>
      </c>
      <c r="P1576" s="738">
        <v>0</v>
      </c>
      <c r="Q1576" s="737">
        <f t="shared" si="74"/>
        <v>0.53742509533321225</v>
      </c>
      <c r="R1576" s="714" t="s">
        <v>498</v>
      </c>
      <c r="S1576" s="721" t="s">
        <v>1642</v>
      </c>
      <c r="U1576" s="714">
        <v>48.9</v>
      </c>
      <c r="V1576" s="714">
        <v>10374</v>
      </c>
    </row>
    <row r="1577" spans="1:22">
      <c r="A1577" s="721" t="s">
        <v>533</v>
      </c>
      <c r="B1577" s="714">
        <v>2008</v>
      </c>
      <c r="D1577" s="722" t="s">
        <v>532</v>
      </c>
      <c r="E1577" s="722" t="s">
        <v>1493</v>
      </c>
      <c r="F1577" s="714" t="s">
        <v>705</v>
      </c>
      <c r="G1577" s="723" t="s">
        <v>1480</v>
      </c>
      <c r="H1577" s="714" t="s">
        <v>1584</v>
      </c>
      <c r="I1577" s="714" t="s">
        <v>1484</v>
      </c>
      <c r="J1577" s="724">
        <v>60</v>
      </c>
      <c r="K1577" s="741">
        <v>49.028509170147082</v>
      </c>
      <c r="L1577" s="741">
        <v>1</v>
      </c>
      <c r="M1577" s="736">
        <v>100</v>
      </c>
      <c r="N1577" s="719">
        <f t="shared" si="72"/>
        <v>49.028509170147082</v>
      </c>
      <c r="O1577" s="737">
        <f t="shared" si="73"/>
        <v>0.81714181950245135</v>
      </c>
      <c r="P1577" s="738">
        <v>0</v>
      </c>
      <c r="Q1577" s="737">
        <f t="shared" si="74"/>
        <v>0.81714181950245135</v>
      </c>
      <c r="R1577" s="714" t="s">
        <v>498</v>
      </c>
      <c r="S1577" s="721" t="s">
        <v>1642</v>
      </c>
      <c r="U1577" s="714">
        <v>48.9</v>
      </c>
      <c r="V1577" s="714">
        <v>10374</v>
      </c>
    </row>
    <row r="1578" spans="1:22">
      <c r="A1578" s="721" t="s">
        <v>533</v>
      </c>
      <c r="B1578" s="714">
        <v>2008</v>
      </c>
      <c r="D1578" s="722" t="s">
        <v>533</v>
      </c>
      <c r="E1578" s="722" t="s">
        <v>1499</v>
      </c>
      <c r="F1578" s="714" t="s">
        <v>705</v>
      </c>
      <c r="G1578" s="723" t="s">
        <v>1480</v>
      </c>
      <c r="H1578" s="714" t="s">
        <v>1584</v>
      </c>
      <c r="I1578" s="714" t="s">
        <v>1484</v>
      </c>
      <c r="J1578" s="724">
        <v>30</v>
      </c>
      <c r="K1578" s="741">
        <v>9.2609406210277818</v>
      </c>
      <c r="L1578" s="741">
        <v>1</v>
      </c>
      <c r="M1578" s="736">
        <v>100</v>
      </c>
      <c r="N1578" s="719">
        <f t="shared" si="72"/>
        <v>9.2609406210277818</v>
      </c>
      <c r="O1578" s="737">
        <f t="shared" si="73"/>
        <v>0.30869802070092606</v>
      </c>
      <c r="P1578" s="738">
        <v>0</v>
      </c>
      <c r="Q1578" s="737">
        <f t="shared" si="74"/>
        <v>0.30869802070092606</v>
      </c>
      <c r="R1578" s="714" t="s">
        <v>498</v>
      </c>
      <c r="S1578" s="721" t="s">
        <v>1642</v>
      </c>
      <c r="U1578" s="714">
        <v>48.9</v>
      </c>
      <c r="V1578" s="714">
        <v>10374</v>
      </c>
    </row>
    <row r="1579" spans="1:22">
      <c r="A1579" s="721" t="s">
        <v>533</v>
      </c>
      <c r="B1579" s="714">
        <v>2008</v>
      </c>
      <c r="D1579" s="722" t="s">
        <v>532</v>
      </c>
      <c r="E1579" s="722" t="s">
        <v>1493</v>
      </c>
      <c r="F1579" s="714" t="s">
        <v>705</v>
      </c>
      <c r="G1579" s="723" t="s">
        <v>1480</v>
      </c>
      <c r="H1579" s="714" t="s">
        <v>1584</v>
      </c>
      <c r="I1579" s="714" t="s">
        <v>1484</v>
      </c>
      <c r="J1579" s="724">
        <v>60</v>
      </c>
      <c r="K1579" s="741">
        <v>51.743235881605223</v>
      </c>
      <c r="L1579" s="741">
        <v>1</v>
      </c>
      <c r="M1579" s="736">
        <v>100</v>
      </c>
      <c r="N1579" s="719">
        <f t="shared" si="72"/>
        <v>51.743235881605223</v>
      </c>
      <c r="O1579" s="737">
        <f t="shared" si="73"/>
        <v>0.86238726469342031</v>
      </c>
      <c r="P1579" s="738">
        <v>0</v>
      </c>
      <c r="Q1579" s="737">
        <f t="shared" si="74"/>
        <v>0.86238726469342031</v>
      </c>
      <c r="R1579" s="714" t="s">
        <v>498</v>
      </c>
      <c r="S1579" s="721" t="s">
        <v>1642</v>
      </c>
      <c r="U1579" s="714">
        <v>48.9</v>
      </c>
      <c r="V1579" s="714">
        <v>10374</v>
      </c>
    </row>
    <row r="1580" spans="1:22">
      <c r="A1580" s="721" t="s">
        <v>533</v>
      </c>
      <c r="B1580" s="714">
        <v>2008</v>
      </c>
      <c r="D1580" s="722" t="s">
        <v>533</v>
      </c>
      <c r="E1580" s="722" t="s">
        <v>1499</v>
      </c>
      <c r="F1580" s="714" t="s">
        <v>705</v>
      </c>
      <c r="G1580" s="723" t="s">
        <v>1480</v>
      </c>
      <c r="H1580" s="714" t="s">
        <v>1584</v>
      </c>
      <c r="I1580" s="714" t="s">
        <v>1484</v>
      </c>
      <c r="J1580" s="724">
        <v>30</v>
      </c>
      <c r="K1580" s="741">
        <v>8.5709097512257113</v>
      </c>
      <c r="L1580" s="741">
        <v>1</v>
      </c>
      <c r="M1580" s="736">
        <v>100</v>
      </c>
      <c r="N1580" s="719">
        <f t="shared" si="72"/>
        <v>8.5709097512257113</v>
      </c>
      <c r="O1580" s="737">
        <f t="shared" si="73"/>
        <v>0.28569699170752372</v>
      </c>
      <c r="P1580" s="738">
        <v>0</v>
      </c>
      <c r="Q1580" s="737">
        <f t="shared" si="74"/>
        <v>0.28569699170752372</v>
      </c>
      <c r="R1580" s="714" t="s">
        <v>498</v>
      </c>
      <c r="S1580" s="721" t="s">
        <v>1642</v>
      </c>
      <c r="U1580" s="714">
        <v>48.9</v>
      </c>
      <c r="V1580" s="714">
        <v>10374</v>
      </c>
    </row>
    <row r="1581" spans="1:22">
      <c r="A1581" s="721" t="s">
        <v>533</v>
      </c>
      <c r="B1581" s="714">
        <v>2008</v>
      </c>
      <c r="D1581" s="722" t="s">
        <v>1651</v>
      </c>
      <c r="E1581" s="722" t="s">
        <v>1496</v>
      </c>
      <c r="F1581" s="714" t="s">
        <v>705</v>
      </c>
      <c r="G1581" s="723" t="s">
        <v>1480</v>
      </c>
      <c r="H1581" s="714" t="s">
        <v>1584</v>
      </c>
      <c r="I1581" s="714" t="s">
        <v>1484</v>
      </c>
      <c r="J1581" s="724">
        <v>20</v>
      </c>
      <c r="K1581" s="741">
        <v>6.3737061921191209</v>
      </c>
      <c r="L1581" s="741">
        <v>1</v>
      </c>
      <c r="M1581" s="736">
        <v>100</v>
      </c>
      <c r="N1581" s="719">
        <f t="shared" si="72"/>
        <v>6.3737061921191209</v>
      </c>
      <c r="O1581" s="737">
        <f t="shared" si="73"/>
        <v>0.31868530960595604</v>
      </c>
      <c r="P1581" s="738">
        <v>0</v>
      </c>
      <c r="Q1581" s="737">
        <f t="shared" si="74"/>
        <v>0.31868530960595604</v>
      </c>
      <c r="R1581" s="714" t="s">
        <v>498</v>
      </c>
      <c r="S1581" s="721" t="s">
        <v>1642</v>
      </c>
      <c r="U1581" s="714">
        <v>48.9</v>
      </c>
      <c r="V1581" s="714">
        <v>10374</v>
      </c>
    </row>
    <row r="1582" spans="1:22">
      <c r="A1582" s="721" t="s">
        <v>533</v>
      </c>
      <c r="B1582" s="714">
        <v>2008</v>
      </c>
      <c r="D1582" s="722" t="s">
        <v>533</v>
      </c>
      <c r="E1582" s="722" t="s">
        <v>1499</v>
      </c>
      <c r="F1582" s="714" t="s">
        <v>705</v>
      </c>
      <c r="G1582" s="723" t="s">
        <v>1480</v>
      </c>
      <c r="H1582" s="714" t="s">
        <v>1584</v>
      </c>
      <c r="I1582" s="714" t="s">
        <v>1484</v>
      </c>
      <c r="J1582" s="724">
        <v>30</v>
      </c>
      <c r="K1582" s="741">
        <v>10.931541674232793</v>
      </c>
      <c r="L1582" s="741">
        <v>1</v>
      </c>
      <c r="M1582" s="736">
        <v>100</v>
      </c>
      <c r="N1582" s="719">
        <f t="shared" si="72"/>
        <v>10.931541674232793</v>
      </c>
      <c r="O1582" s="737">
        <f t="shared" si="73"/>
        <v>0.36438472247442644</v>
      </c>
      <c r="P1582" s="738">
        <v>0</v>
      </c>
      <c r="Q1582" s="737">
        <f t="shared" si="74"/>
        <v>0.36438472247442644</v>
      </c>
      <c r="R1582" s="714" t="s">
        <v>498</v>
      </c>
      <c r="S1582" s="721" t="s">
        <v>1642</v>
      </c>
      <c r="U1582" s="714">
        <v>48.9</v>
      </c>
      <c r="V1582" s="714">
        <v>10374</v>
      </c>
    </row>
    <row r="1583" spans="1:22">
      <c r="A1583" s="721" t="s">
        <v>533</v>
      </c>
      <c r="B1583" s="714">
        <v>2008</v>
      </c>
      <c r="D1583" s="722" t="s">
        <v>532</v>
      </c>
      <c r="E1583" s="722" t="s">
        <v>1493</v>
      </c>
      <c r="F1583" s="714" t="s">
        <v>705</v>
      </c>
      <c r="G1583" s="723" t="s">
        <v>1480</v>
      </c>
      <c r="H1583" s="714" t="s">
        <v>1584</v>
      </c>
      <c r="I1583" s="714" t="s">
        <v>1484</v>
      </c>
      <c r="J1583" s="724">
        <v>20</v>
      </c>
      <c r="K1583" s="741">
        <v>20.700926094062101</v>
      </c>
      <c r="L1583" s="741">
        <v>1</v>
      </c>
      <c r="M1583" s="736">
        <v>100</v>
      </c>
      <c r="N1583" s="719">
        <f t="shared" si="72"/>
        <v>20.700926094062101</v>
      </c>
      <c r="O1583" s="737">
        <f t="shared" si="73"/>
        <v>1.0350463047031051</v>
      </c>
      <c r="P1583" s="738">
        <v>0</v>
      </c>
      <c r="Q1583" s="737">
        <f t="shared" si="74"/>
        <v>1.0350463047031051</v>
      </c>
      <c r="R1583" s="714" t="s">
        <v>498</v>
      </c>
      <c r="S1583" s="721" t="s">
        <v>1642</v>
      </c>
      <c r="U1583" s="714">
        <v>48.9</v>
      </c>
      <c r="V1583" s="714">
        <v>10374</v>
      </c>
    </row>
    <row r="1584" spans="1:22">
      <c r="A1584" s="721" t="s">
        <v>533</v>
      </c>
      <c r="B1584" s="714">
        <v>2008</v>
      </c>
      <c r="D1584" s="722" t="s">
        <v>533</v>
      </c>
      <c r="E1584" s="722" t="s">
        <v>1499</v>
      </c>
      <c r="F1584" s="714" t="s">
        <v>705</v>
      </c>
      <c r="G1584" s="723" t="s">
        <v>1480</v>
      </c>
      <c r="H1584" s="714" t="s">
        <v>1584</v>
      </c>
      <c r="I1584" s="714" t="s">
        <v>1484</v>
      </c>
      <c r="J1584" s="724">
        <v>30</v>
      </c>
      <c r="K1584" s="741">
        <v>11.712366079535137</v>
      </c>
      <c r="L1584" s="741">
        <v>1</v>
      </c>
      <c r="M1584" s="736">
        <v>100</v>
      </c>
      <c r="N1584" s="719">
        <f t="shared" si="72"/>
        <v>11.712366079535137</v>
      </c>
      <c r="O1584" s="737">
        <f t="shared" si="73"/>
        <v>0.39041220265117121</v>
      </c>
      <c r="P1584" s="738">
        <v>0</v>
      </c>
      <c r="Q1584" s="737">
        <f t="shared" si="74"/>
        <v>0.39041220265117121</v>
      </c>
      <c r="R1584" s="714" t="s">
        <v>498</v>
      </c>
      <c r="S1584" s="721" t="s">
        <v>1642</v>
      </c>
      <c r="U1584" s="714">
        <v>48.9</v>
      </c>
      <c r="V1584" s="714">
        <v>10374</v>
      </c>
    </row>
    <row r="1585" spans="1:22">
      <c r="A1585" s="721" t="s">
        <v>533</v>
      </c>
      <c r="B1585" s="714">
        <v>2008</v>
      </c>
      <c r="D1585" s="722" t="s">
        <v>532</v>
      </c>
      <c r="E1585" s="722" t="s">
        <v>1493</v>
      </c>
      <c r="F1585" s="714" t="s">
        <v>705</v>
      </c>
      <c r="G1585" s="723" t="s">
        <v>1480</v>
      </c>
      <c r="H1585" s="714" t="s">
        <v>1584</v>
      </c>
      <c r="I1585" s="714" t="s">
        <v>1484</v>
      </c>
      <c r="J1585" s="724">
        <v>20</v>
      </c>
      <c r="K1585" s="741">
        <v>19.814781187579442</v>
      </c>
      <c r="L1585" s="741">
        <v>1</v>
      </c>
      <c r="M1585" s="736">
        <v>100</v>
      </c>
      <c r="N1585" s="719">
        <f t="shared" si="72"/>
        <v>19.814781187579442</v>
      </c>
      <c r="O1585" s="737">
        <f t="shared" si="73"/>
        <v>0.99073905937897211</v>
      </c>
      <c r="P1585" s="738">
        <v>0</v>
      </c>
      <c r="Q1585" s="737">
        <f t="shared" si="74"/>
        <v>0.99073905937897211</v>
      </c>
      <c r="R1585" s="714" t="s">
        <v>498</v>
      </c>
      <c r="S1585" s="721" t="s">
        <v>1642</v>
      </c>
      <c r="U1585" s="714">
        <v>48.9</v>
      </c>
      <c r="V1585" s="714">
        <v>10374</v>
      </c>
    </row>
    <row r="1586" spans="1:22">
      <c r="A1586" s="721" t="s">
        <v>533</v>
      </c>
      <c r="B1586" s="714">
        <v>2008</v>
      </c>
      <c r="D1586" s="722" t="s">
        <v>1652</v>
      </c>
      <c r="E1586" s="722" t="s">
        <v>1499</v>
      </c>
      <c r="F1586" s="714" t="s">
        <v>705</v>
      </c>
      <c r="G1586" s="723" t="s">
        <v>1480</v>
      </c>
      <c r="H1586" s="714" t="s">
        <v>1584</v>
      </c>
      <c r="I1586" s="714" t="s">
        <v>1484</v>
      </c>
      <c r="J1586" s="724">
        <v>30</v>
      </c>
      <c r="K1586" s="741">
        <v>9.2228073361176683</v>
      </c>
      <c r="L1586" s="741">
        <v>1</v>
      </c>
      <c r="M1586" s="736">
        <v>100</v>
      </c>
      <c r="N1586" s="719">
        <f t="shared" si="72"/>
        <v>9.2228073361176683</v>
      </c>
      <c r="O1586" s="737">
        <f t="shared" si="73"/>
        <v>0.30742691120392229</v>
      </c>
      <c r="P1586" s="738">
        <v>0</v>
      </c>
      <c r="Q1586" s="737">
        <f t="shared" si="74"/>
        <v>0.30742691120392229</v>
      </c>
      <c r="R1586" s="714" t="s">
        <v>498</v>
      </c>
      <c r="S1586" s="721" t="s">
        <v>1642</v>
      </c>
      <c r="U1586" s="714">
        <v>48.9</v>
      </c>
      <c r="V1586" s="714">
        <v>10374</v>
      </c>
    </row>
    <row r="1587" spans="1:22">
      <c r="A1587" s="721" t="s">
        <v>533</v>
      </c>
      <c r="B1587" s="714">
        <v>2008</v>
      </c>
      <c r="D1587" s="722" t="s">
        <v>532</v>
      </c>
      <c r="E1587" s="722" t="s">
        <v>1493</v>
      </c>
      <c r="F1587" s="714" t="s">
        <v>705</v>
      </c>
      <c r="G1587" s="723" t="s">
        <v>1480</v>
      </c>
      <c r="H1587" s="714" t="s">
        <v>1584</v>
      </c>
      <c r="I1587" s="714" t="s">
        <v>1484</v>
      </c>
      <c r="J1587" s="724">
        <v>60</v>
      </c>
      <c r="K1587" s="741">
        <v>77.00562919920101</v>
      </c>
      <c r="L1587" s="741">
        <v>1</v>
      </c>
      <c r="M1587" s="736">
        <v>100</v>
      </c>
      <c r="N1587" s="719">
        <f t="shared" si="72"/>
        <v>77.00562919920101</v>
      </c>
      <c r="O1587" s="737">
        <f t="shared" si="73"/>
        <v>1.2834271533200168</v>
      </c>
      <c r="P1587" s="738">
        <v>0</v>
      </c>
      <c r="Q1587" s="737">
        <f t="shared" si="74"/>
        <v>1.2834271533200168</v>
      </c>
      <c r="R1587" s="714" t="s">
        <v>498</v>
      </c>
      <c r="S1587" s="721" t="s">
        <v>1642</v>
      </c>
      <c r="U1587" s="714">
        <v>48.9</v>
      </c>
      <c r="V1587" s="714">
        <v>10374</v>
      </c>
    </row>
    <row r="1588" spans="1:22">
      <c r="A1588" s="721" t="s">
        <v>533</v>
      </c>
      <c r="B1588" s="714">
        <v>2008</v>
      </c>
      <c r="D1588" s="722" t="s">
        <v>532</v>
      </c>
      <c r="E1588" s="722" t="s">
        <v>1493</v>
      </c>
      <c r="F1588" s="714" t="s">
        <v>705</v>
      </c>
      <c r="G1588" s="723" t="s">
        <v>1480</v>
      </c>
      <c r="H1588" s="714" t="s">
        <v>1584</v>
      </c>
      <c r="I1588" s="714" t="s">
        <v>1484</v>
      </c>
      <c r="J1588" s="724">
        <v>20</v>
      </c>
      <c r="K1588" s="741">
        <v>28.027964408934082</v>
      </c>
      <c r="L1588" s="741">
        <v>1</v>
      </c>
      <c r="M1588" s="736">
        <v>100</v>
      </c>
      <c r="N1588" s="719">
        <f t="shared" si="72"/>
        <v>28.027964408934082</v>
      </c>
      <c r="O1588" s="737">
        <f t="shared" si="73"/>
        <v>1.4013982204467041</v>
      </c>
      <c r="P1588" s="738">
        <v>0</v>
      </c>
      <c r="Q1588" s="737">
        <f t="shared" si="74"/>
        <v>1.4013982204467041</v>
      </c>
      <c r="R1588" s="714" t="s">
        <v>498</v>
      </c>
      <c r="S1588" s="721" t="s">
        <v>1642</v>
      </c>
      <c r="U1588" s="714">
        <v>48.9</v>
      </c>
      <c r="V1588" s="714">
        <v>10374</v>
      </c>
    </row>
    <row r="1589" spans="1:22">
      <c r="A1589" s="721" t="s">
        <v>533</v>
      </c>
      <c r="B1589" s="714">
        <v>2008</v>
      </c>
      <c r="D1589" s="722" t="s">
        <v>533</v>
      </c>
      <c r="E1589" s="722" t="s">
        <v>1499</v>
      </c>
      <c r="F1589" s="714" t="s">
        <v>705</v>
      </c>
      <c r="G1589" s="723" t="s">
        <v>1480</v>
      </c>
      <c r="H1589" s="714" t="s">
        <v>1584</v>
      </c>
      <c r="I1589" s="714" t="s">
        <v>1484</v>
      </c>
      <c r="J1589" s="724">
        <v>30</v>
      </c>
      <c r="K1589" s="741">
        <v>12.938078808788813</v>
      </c>
      <c r="L1589" s="741">
        <v>1</v>
      </c>
      <c r="M1589" s="736">
        <v>100</v>
      </c>
      <c r="N1589" s="719">
        <f t="shared" si="72"/>
        <v>12.938078808788813</v>
      </c>
      <c r="O1589" s="737">
        <f t="shared" si="73"/>
        <v>0.43126929362629379</v>
      </c>
      <c r="P1589" s="738">
        <v>0</v>
      </c>
      <c r="Q1589" s="737">
        <f t="shared" si="74"/>
        <v>0.43126929362629379</v>
      </c>
      <c r="R1589" s="714" t="s">
        <v>498</v>
      </c>
      <c r="S1589" s="721" t="s">
        <v>1642</v>
      </c>
      <c r="U1589" s="714">
        <v>48.9</v>
      </c>
      <c r="V1589" s="714">
        <v>10374</v>
      </c>
    </row>
    <row r="1590" spans="1:22">
      <c r="A1590" s="721" t="s">
        <v>533</v>
      </c>
      <c r="B1590" s="714">
        <v>2008</v>
      </c>
      <c r="D1590" s="722" t="s">
        <v>532</v>
      </c>
      <c r="E1590" s="722" t="s">
        <v>1493</v>
      </c>
      <c r="F1590" s="714" t="s">
        <v>705</v>
      </c>
      <c r="G1590" s="723" t="s">
        <v>1480</v>
      </c>
      <c r="H1590" s="714" t="s">
        <v>1584</v>
      </c>
      <c r="I1590" s="714" t="s">
        <v>1484</v>
      </c>
      <c r="J1590" s="724">
        <v>20</v>
      </c>
      <c r="K1590" s="741">
        <v>28.027964408934082</v>
      </c>
      <c r="L1590" s="741">
        <v>1</v>
      </c>
      <c r="M1590" s="736">
        <v>100</v>
      </c>
      <c r="N1590" s="719">
        <f t="shared" si="72"/>
        <v>28.027964408934082</v>
      </c>
      <c r="O1590" s="737">
        <f t="shared" si="73"/>
        <v>1.4013982204467041</v>
      </c>
      <c r="P1590" s="738">
        <v>0</v>
      </c>
      <c r="Q1590" s="737">
        <f t="shared" si="74"/>
        <v>1.4013982204467041</v>
      </c>
      <c r="R1590" s="714" t="s">
        <v>498</v>
      </c>
      <c r="S1590" s="721" t="s">
        <v>1642</v>
      </c>
      <c r="U1590" s="714">
        <v>48.9</v>
      </c>
      <c r="V1590" s="714">
        <v>10374</v>
      </c>
    </row>
    <row r="1591" spans="1:22">
      <c r="A1591" s="721" t="s">
        <v>533</v>
      </c>
      <c r="B1591" s="714">
        <v>2008</v>
      </c>
      <c r="D1591" s="722" t="s">
        <v>533</v>
      </c>
      <c r="E1591" s="722" t="s">
        <v>1486</v>
      </c>
      <c r="F1591" s="714" t="s">
        <v>705</v>
      </c>
      <c r="G1591" s="723" t="s">
        <v>1480</v>
      </c>
      <c r="H1591" s="714" t="s">
        <v>1584</v>
      </c>
      <c r="I1591" s="714" t="s">
        <v>1484</v>
      </c>
      <c r="J1591" s="724">
        <v>50</v>
      </c>
      <c r="K1591" s="741">
        <v>26.871254766660613</v>
      </c>
      <c r="L1591" s="741">
        <v>1</v>
      </c>
      <c r="M1591" s="736">
        <v>100</v>
      </c>
      <c r="N1591" s="719">
        <f t="shared" si="72"/>
        <v>26.871254766660613</v>
      </c>
      <c r="O1591" s="737">
        <f t="shared" si="73"/>
        <v>0.53742509533321225</v>
      </c>
      <c r="P1591" s="738">
        <v>0</v>
      </c>
      <c r="Q1591" s="737">
        <f t="shared" si="74"/>
        <v>0.53742509533321225</v>
      </c>
      <c r="R1591" s="714" t="s">
        <v>498</v>
      </c>
      <c r="S1591" s="721" t="s">
        <v>1642</v>
      </c>
      <c r="U1591" s="714">
        <v>48.9</v>
      </c>
      <c r="V1591" s="714">
        <v>10374</v>
      </c>
    </row>
    <row r="1592" spans="1:22">
      <c r="A1592" s="721" t="s">
        <v>533</v>
      </c>
      <c r="B1592" s="714">
        <v>2008</v>
      </c>
      <c r="D1592" s="722" t="s">
        <v>532</v>
      </c>
      <c r="E1592" s="722" t="s">
        <v>1493</v>
      </c>
      <c r="F1592" s="714" t="s">
        <v>705</v>
      </c>
      <c r="G1592" s="723" t="s">
        <v>1480</v>
      </c>
      <c r="H1592" s="714" t="s">
        <v>1584</v>
      </c>
      <c r="I1592" s="714" t="s">
        <v>1484</v>
      </c>
      <c r="J1592" s="724">
        <v>60</v>
      </c>
      <c r="K1592" s="741">
        <v>55.730887960777189</v>
      </c>
      <c r="L1592" s="741">
        <v>1</v>
      </c>
      <c r="M1592" s="736">
        <v>100</v>
      </c>
      <c r="N1592" s="719">
        <f t="shared" si="72"/>
        <v>55.730887960777189</v>
      </c>
      <c r="O1592" s="737">
        <f t="shared" si="73"/>
        <v>0.92884813267961985</v>
      </c>
      <c r="P1592" s="738">
        <v>0</v>
      </c>
      <c r="Q1592" s="737">
        <f t="shared" si="74"/>
        <v>0.92884813267961985</v>
      </c>
      <c r="R1592" s="714" t="s">
        <v>498</v>
      </c>
      <c r="S1592" s="721" t="s">
        <v>1642</v>
      </c>
      <c r="U1592" s="714">
        <v>48.9</v>
      </c>
      <c r="V1592" s="714">
        <v>10374</v>
      </c>
    </row>
    <row r="1593" spans="1:22">
      <c r="A1593" s="721" t="s">
        <v>533</v>
      </c>
      <c r="B1593" s="714">
        <v>2008</v>
      </c>
      <c r="D1593" s="722" t="s">
        <v>1652</v>
      </c>
      <c r="E1593" s="722" t="s">
        <v>1499</v>
      </c>
      <c r="F1593" s="714" t="s">
        <v>705</v>
      </c>
      <c r="G1593" s="723" t="s">
        <v>1480</v>
      </c>
      <c r="H1593" s="714" t="s">
        <v>1584</v>
      </c>
      <c r="I1593" s="714" t="s">
        <v>1484</v>
      </c>
      <c r="J1593" s="724">
        <v>30</v>
      </c>
      <c r="K1593" s="741">
        <v>9.2972580352278911</v>
      </c>
      <c r="L1593" s="741">
        <v>1</v>
      </c>
      <c r="M1593" s="736">
        <v>100</v>
      </c>
      <c r="N1593" s="719">
        <f t="shared" si="72"/>
        <v>9.2972580352278911</v>
      </c>
      <c r="O1593" s="737">
        <f t="shared" si="73"/>
        <v>0.30990860117426305</v>
      </c>
      <c r="P1593" s="738">
        <v>0</v>
      </c>
      <c r="Q1593" s="737">
        <f t="shared" si="74"/>
        <v>0.30990860117426305</v>
      </c>
      <c r="R1593" s="714" t="s">
        <v>498</v>
      </c>
      <c r="S1593" s="721" t="s">
        <v>1642</v>
      </c>
      <c r="U1593" s="714">
        <v>48.9</v>
      </c>
      <c r="V1593" s="714">
        <v>10374</v>
      </c>
    </row>
    <row r="1594" spans="1:22">
      <c r="A1594" s="714" t="s">
        <v>533</v>
      </c>
      <c r="B1594" s="714">
        <v>2008</v>
      </c>
      <c r="C1594" s="714" t="s">
        <v>1743</v>
      </c>
      <c r="D1594" s="715" t="s">
        <v>532</v>
      </c>
      <c r="E1594" s="715" t="s">
        <v>1493</v>
      </c>
      <c r="F1594" s="714" t="s">
        <v>705</v>
      </c>
      <c r="G1594" s="716" t="s">
        <v>1672</v>
      </c>
      <c r="H1594" s="716" t="s">
        <v>1584</v>
      </c>
      <c r="I1594" s="716" t="s">
        <v>402</v>
      </c>
      <c r="J1594" s="717">
        <v>1</v>
      </c>
      <c r="K1594" s="736">
        <v>0.99</v>
      </c>
      <c r="L1594" s="736">
        <v>1</v>
      </c>
      <c r="M1594" s="736">
        <v>100</v>
      </c>
      <c r="N1594" s="719">
        <f t="shared" si="72"/>
        <v>0.99</v>
      </c>
      <c r="O1594" s="737">
        <f t="shared" si="73"/>
        <v>0.98999999999999988</v>
      </c>
      <c r="P1594" s="738">
        <v>0</v>
      </c>
      <c r="Q1594" s="737">
        <f t="shared" si="74"/>
        <v>0.98999999999999988</v>
      </c>
      <c r="R1594" s="714" t="s">
        <v>498</v>
      </c>
      <c r="S1594" s="721" t="s">
        <v>1642</v>
      </c>
      <c r="U1594" s="714">
        <v>48.9</v>
      </c>
      <c r="V1594" s="714">
        <v>10374</v>
      </c>
    </row>
    <row r="1595" spans="1:22">
      <c r="A1595" s="714" t="s">
        <v>533</v>
      </c>
      <c r="B1595" s="714">
        <v>2008</v>
      </c>
      <c r="C1595" s="714" t="s">
        <v>1743</v>
      </c>
      <c r="E1595" s="715" t="s">
        <v>1493</v>
      </c>
      <c r="F1595" s="714" t="s">
        <v>705</v>
      </c>
      <c r="G1595" s="716" t="s">
        <v>1672</v>
      </c>
      <c r="H1595" s="716" t="s">
        <v>1584</v>
      </c>
      <c r="I1595" s="716" t="s">
        <v>1484</v>
      </c>
      <c r="J1595" s="717">
        <v>1</v>
      </c>
      <c r="K1595" s="736">
        <v>0.33</v>
      </c>
      <c r="L1595" s="736">
        <v>1</v>
      </c>
      <c r="M1595" s="736">
        <v>100</v>
      </c>
      <c r="N1595" s="719">
        <f t="shared" si="72"/>
        <v>0.33</v>
      </c>
      <c r="O1595" s="737">
        <f t="shared" si="73"/>
        <v>0.33</v>
      </c>
      <c r="P1595" s="738">
        <v>0</v>
      </c>
      <c r="Q1595" s="737">
        <f t="shared" si="74"/>
        <v>0.33</v>
      </c>
      <c r="R1595" s="714" t="s">
        <v>498</v>
      </c>
      <c r="S1595" s="721" t="s">
        <v>1642</v>
      </c>
      <c r="U1595" s="714">
        <v>48.9</v>
      </c>
      <c r="V1595" s="714">
        <v>10374</v>
      </c>
    </row>
    <row r="1596" spans="1:22">
      <c r="A1596" s="721" t="s">
        <v>671</v>
      </c>
      <c r="B1596" s="714">
        <v>2008</v>
      </c>
      <c r="D1596" s="722" t="s">
        <v>671</v>
      </c>
      <c r="E1596" s="722" t="s">
        <v>732</v>
      </c>
      <c r="F1596" s="714" t="s">
        <v>705</v>
      </c>
      <c r="G1596" s="723" t="s">
        <v>1519</v>
      </c>
      <c r="H1596" s="714" t="s">
        <v>1653</v>
      </c>
      <c r="I1596" s="714" t="s">
        <v>1484</v>
      </c>
      <c r="J1596" s="724">
        <v>1</v>
      </c>
      <c r="K1596" s="741">
        <v>6.2556745959687667</v>
      </c>
      <c r="L1596" s="741">
        <v>1</v>
      </c>
      <c r="M1596" s="736">
        <v>100</v>
      </c>
      <c r="N1596" s="719">
        <f t="shared" si="72"/>
        <v>6.2556745959687667</v>
      </c>
      <c r="O1596" s="737">
        <f t="shared" ref="O1596:O1642" si="75">+N1596/J1596/M1596*100/100</f>
        <v>6.2556745959687673E-2</v>
      </c>
      <c r="P1596" s="738">
        <v>0</v>
      </c>
      <c r="Q1596" s="737">
        <f t="shared" si="74"/>
        <v>6.2556745959687673E-2</v>
      </c>
      <c r="R1596" s="714" t="s">
        <v>498</v>
      </c>
      <c r="S1596" s="721" t="s">
        <v>1521</v>
      </c>
      <c r="U1596" s="714">
        <v>48.9</v>
      </c>
      <c r="V1596" s="714">
        <v>10374</v>
      </c>
    </row>
    <row r="1597" spans="1:22">
      <c r="A1597" s="721" t="s">
        <v>671</v>
      </c>
      <c r="B1597" s="714">
        <v>2008</v>
      </c>
      <c r="D1597" s="722" t="s">
        <v>671</v>
      </c>
      <c r="E1597" s="722" t="s">
        <v>732</v>
      </c>
      <c r="F1597" s="714" t="s">
        <v>705</v>
      </c>
      <c r="G1597" s="723" t="s">
        <v>1519</v>
      </c>
      <c r="H1597" s="714" t="s">
        <v>1653</v>
      </c>
      <c r="I1597" s="714" t="s">
        <v>1484</v>
      </c>
      <c r="J1597" s="724">
        <v>1</v>
      </c>
      <c r="K1597" s="741">
        <v>6.7005629199201016</v>
      </c>
      <c r="L1597" s="741">
        <v>1</v>
      </c>
      <c r="M1597" s="736">
        <v>100</v>
      </c>
      <c r="N1597" s="719">
        <f t="shared" si="72"/>
        <v>6.7005629199201016</v>
      </c>
      <c r="O1597" s="737">
        <f t="shared" si="75"/>
        <v>6.7005629199201014E-2</v>
      </c>
      <c r="P1597" s="738">
        <v>0</v>
      </c>
      <c r="Q1597" s="737">
        <f t="shared" si="74"/>
        <v>6.7005629199201014E-2</v>
      </c>
      <c r="R1597" s="714" t="s">
        <v>498</v>
      </c>
      <c r="S1597" s="721" t="s">
        <v>1521</v>
      </c>
      <c r="U1597" s="714">
        <v>48.9</v>
      </c>
      <c r="V1597" s="714">
        <v>10374</v>
      </c>
    </row>
    <row r="1598" spans="1:22">
      <c r="A1598" s="721" t="s">
        <v>671</v>
      </c>
      <c r="B1598" s="714">
        <v>2008</v>
      </c>
      <c r="D1598" s="722" t="s">
        <v>671</v>
      </c>
      <c r="E1598" s="722" t="s">
        <v>732</v>
      </c>
      <c r="F1598" s="714" t="s">
        <v>705</v>
      </c>
      <c r="G1598" s="723" t="s">
        <v>1519</v>
      </c>
      <c r="H1598" s="714" t="s">
        <v>1653</v>
      </c>
      <c r="I1598" s="714" t="s">
        <v>1484</v>
      </c>
      <c r="J1598" s="724">
        <v>1</v>
      </c>
      <c r="K1598" s="741">
        <v>6.7368803341202099</v>
      </c>
      <c r="L1598" s="741">
        <v>1</v>
      </c>
      <c r="M1598" s="736">
        <v>100</v>
      </c>
      <c r="N1598" s="719">
        <f t="shared" si="72"/>
        <v>6.7368803341202099</v>
      </c>
      <c r="O1598" s="737">
        <f t="shared" si="75"/>
        <v>6.7368803341202099E-2</v>
      </c>
      <c r="P1598" s="738">
        <v>0</v>
      </c>
      <c r="Q1598" s="737">
        <f t="shared" si="74"/>
        <v>6.7368803341202099E-2</v>
      </c>
      <c r="R1598" s="714" t="s">
        <v>498</v>
      </c>
      <c r="S1598" s="721" t="s">
        <v>1521</v>
      </c>
      <c r="U1598" s="714">
        <v>48.9</v>
      </c>
      <c r="V1598" s="714">
        <v>10374</v>
      </c>
    </row>
    <row r="1599" spans="1:22">
      <c r="A1599" s="721" t="s">
        <v>671</v>
      </c>
      <c r="B1599" s="714">
        <v>2008</v>
      </c>
      <c r="D1599" s="722" t="s">
        <v>671</v>
      </c>
      <c r="E1599" s="722" t="s">
        <v>732</v>
      </c>
      <c r="F1599" s="714" t="s">
        <v>705</v>
      </c>
      <c r="G1599" s="723" t="s">
        <v>1519</v>
      </c>
      <c r="H1599" s="714" t="s">
        <v>1653</v>
      </c>
      <c r="I1599" s="714" t="s">
        <v>1484</v>
      </c>
      <c r="J1599" s="724">
        <v>1</v>
      </c>
      <c r="K1599" s="741">
        <v>5.5801706918467398</v>
      </c>
      <c r="L1599" s="741">
        <v>1</v>
      </c>
      <c r="M1599" s="736">
        <v>100</v>
      </c>
      <c r="N1599" s="719">
        <f t="shared" si="72"/>
        <v>5.5801706918467398</v>
      </c>
      <c r="O1599" s="737">
        <f t="shared" si="75"/>
        <v>5.5801706918467399E-2</v>
      </c>
      <c r="P1599" s="738">
        <v>0</v>
      </c>
      <c r="Q1599" s="737">
        <f t="shared" si="74"/>
        <v>5.5801706918467399E-2</v>
      </c>
      <c r="R1599" s="714" t="s">
        <v>498</v>
      </c>
      <c r="S1599" s="721" t="s">
        <v>1521</v>
      </c>
      <c r="U1599" s="714">
        <v>48.9</v>
      </c>
      <c r="V1599" s="714">
        <v>10374</v>
      </c>
    </row>
    <row r="1600" spans="1:22">
      <c r="A1600" s="721" t="s">
        <v>671</v>
      </c>
      <c r="B1600" s="714">
        <v>2008</v>
      </c>
      <c r="D1600" s="722" t="s">
        <v>671</v>
      </c>
      <c r="E1600" s="722" t="s">
        <v>732</v>
      </c>
      <c r="F1600" s="714" t="s">
        <v>705</v>
      </c>
      <c r="G1600" s="723" t="s">
        <v>1519</v>
      </c>
      <c r="H1600" s="714" t="s">
        <v>1653</v>
      </c>
      <c r="I1600" s="714" t="s">
        <v>1484</v>
      </c>
      <c r="J1600" s="724">
        <v>1</v>
      </c>
      <c r="K1600" s="741">
        <v>7.1127655710913373</v>
      </c>
      <c r="L1600" s="741">
        <v>1</v>
      </c>
      <c r="M1600" s="736">
        <v>100</v>
      </c>
      <c r="N1600" s="719">
        <f t="shared" si="72"/>
        <v>7.1127655710913373</v>
      </c>
      <c r="O1600" s="737">
        <f t="shared" si="75"/>
        <v>7.1127655710913368E-2</v>
      </c>
      <c r="P1600" s="738">
        <v>0</v>
      </c>
      <c r="Q1600" s="737">
        <f t="shared" si="74"/>
        <v>7.1127655710913368E-2</v>
      </c>
      <c r="R1600" s="714" t="s">
        <v>498</v>
      </c>
      <c r="S1600" s="721" t="s">
        <v>1521</v>
      </c>
      <c r="U1600" s="714">
        <v>48.9</v>
      </c>
      <c r="V1600" s="714">
        <v>10374</v>
      </c>
    </row>
    <row r="1601" spans="1:22">
      <c r="A1601" s="721" t="s">
        <v>671</v>
      </c>
      <c r="B1601" s="714">
        <v>2008</v>
      </c>
      <c r="D1601" s="722" t="s">
        <v>671</v>
      </c>
      <c r="E1601" s="722" t="s">
        <v>732</v>
      </c>
      <c r="F1601" s="714" t="s">
        <v>705</v>
      </c>
      <c r="G1601" s="723" t="s">
        <v>1519</v>
      </c>
      <c r="H1601" s="714" t="s">
        <v>1653</v>
      </c>
      <c r="I1601" s="714" t="s">
        <v>1484</v>
      </c>
      <c r="J1601" s="724">
        <v>1</v>
      </c>
      <c r="K1601" s="741">
        <v>7.2634828400217897</v>
      </c>
      <c r="L1601" s="741">
        <v>1</v>
      </c>
      <c r="M1601" s="736">
        <v>100</v>
      </c>
      <c r="N1601" s="719">
        <f t="shared" si="72"/>
        <v>7.2634828400217897</v>
      </c>
      <c r="O1601" s="737">
        <f t="shared" si="75"/>
        <v>7.2634828400217899E-2</v>
      </c>
      <c r="P1601" s="738">
        <v>0</v>
      </c>
      <c r="Q1601" s="737">
        <f t="shared" si="74"/>
        <v>7.2634828400217899E-2</v>
      </c>
      <c r="R1601" s="714" t="s">
        <v>498</v>
      </c>
      <c r="S1601" s="721" t="s">
        <v>1521</v>
      </c>
      <c r="U1601" s="714">
        <v>48.9</v>
      </c>
      <c r="V1601" s="714">
        <v>10374</v>
      </c>
    </row>
    <row r="1602" spans="1:22">
      <c r="A1602" s="721" t="s">
        <v>671</v>
      </c>
      <c r="B1602" s="714">
        <v>2008</v>
      </c>
      <c r="D1602" s="722" t="s">
        <v>671</v>
      </c>
      <c r="E1602" s="722" t="s">
        <v>732</v>
      </c>
      <c r="F1602" s="714" t="s">
        <v>705</v>
      </c>
      <c r="G1602" s="723" t="s">
        <v>1519</v>
      </c>
      <c r="H1602" s="714" t="s">
        <v>1653</v>
      </c>
      <c r="I1602" s="714" t="s">
        <v>1484</v>
      </c>
      <c r="J1602" s="724">
        <v>1</v>
      </c>
      <c r="K1602" s="741">
        <v>6.8367532231705095</v>
      </c>
      <c r="L1602" s="741">
        <v>1</v>
      </c>
      <c r="M1602" s="736">
        <v>100</v>
      </c>
      <c r="N1602" s="719">
        <f t="shared" si="72"/>
        <v>6.8367532231705095</v>
      </c>
      <c r="O1602" s="737">
        <f t="shared" si="75"/>
        <v>6.8367532231705094E-2</v>
      </c>
      <c r="P1602" s="738">
        <v>0</v>
      </c>
      <c r="Q1602" s="737">
        <f t="shared" si="74"/>
        <v>6.8367532231705094E-2</v>
      </c>
      <c r="R1602" s="714" t="s">
        <v>498</v>
      </c>
      <c r="S1602" s="721" t="s">
        <v>1521</v>
      </c>
      <c r="U1602" s="714">
        <v>48.9</v>
      </c>
      <c r="V1602" s="714">
        <v>10374</v>
      </c>
    </row>
    <row r="1603" spans="1:22">
      <c r="A1603" s="721" t="s">
        <v>671</v>
      </c>
      <c r="B1603" s="714">
        <v>2008</v>
      </c>
      <c r="D1603" s="722" t="s">
        <v>671</v>
      </c>
      <c r="E1603" s="722" t="s">
        <v>732</v>
      </c>
      <c r="F1603" s="714" t="s">
        <v>705</v>
      </c>
      <c r="G1603" s="723" t="s">
        <v>1519</v>
      </c>
      <c r="H1603" s="714" t="s">
        <v>1653</v>
      </c>
      <c r="I1603" s="714" t="s">
        <v>1484</v>
      </c>
      <c r="J1603" s="724">
        <v>1</v>
      </c>
      <c r="K1603" s="741">
        <v>7.130924278191392</v>
      </c>
      <c r="L1603" s="741">
        <v>1</v>
      </c>
      <c r="M1603" s="736">
        <v>100</v>
      </c>
      <c r="N1603" s="719">
        <f t="shared" ref="N1603:N1666" si="76">+K1603/L1603</f>
        <v>7.130924278191392</v>
      </c>
      <c r="O1603" s="737">
        <f t="shared" si="75"/>
        <v>7.1309242781913917E-2</v>
      </c>
      <c r="P1603" s="738">
        <v>0</v>
      </c>
      <c r="Q1603" s="737">
        <f t="shared" si="74"/>
        <v>7.1309242781913917E-2</v>
      </c>
      <c r="R1603" s="714" t="s">
        <v>498</v>
      </c>
      <c r="S1603" s="721" t="s">
        <v>1521</v>
      </c>
      <c r="U1603" s="714">
        <v>48.9</v>
      </c>
      <c r="V1603" s="714">
        <v>10374</v>
      </c>
    </row>
    <row r="1604" spans="1:22">
      <c r="A1604" s="721" t="s">
        <v>671</v>
      </c>
      <c r="B1604" s="714">
        <v>2008</v>
      </c>
      <c r="D1604" s="722" t="s">
        <v>671</v>
      </c>
      <c r="E1604" s="722" t="s">
        <v>732</v>
      </c>
      <c r="F1604" s="714" t="s">
        <v>705</v>
      </c>
      <c r="G1604" s="723" t="s">
        <v>1519</v>
      </c>
      <c r="H1604" s="714" t="s">
        <v>1653</v>
      </c>
      <c r="I1604" s="714" t="s">
        <v>1484</v>
      </c>
      <c r="J1604" s="724">
        <v>1</v>
      </c>
      <c r="K1604" s="741">
        <v>7.1145814418013433</v>
      </c>
      <c r="L1604" s="741">
        <v>1</v>
      </c>
      <c r="M1604" s="736">
        <v>100</v>
      </c>
      <c r="N1604" s="719">
        <f t="shared" si="76"/>
        <v>7.1145814418013433</v>
      </c>
      <c r="O1604" s="737">
        <f t="shared" si="75"/>
        <v>7.1145814418013431E-2</v>
      </c>
      <c r="P1604" s="738">
        <v>0</v>
      </c>
      <c r="Q1604" s="737">
        <f t="shared" ref="Q1604:Q1667" si="77">+O1604/(1+P1604)</f>
        <v>7.1145814418013431E-2</v>
      </c>
      <c r="R1604" s="714" t="s">
        <v>498</v>
      </c>
      <c r="S1604" s="721" t="s">
        <v>1521</v>
      </c>
      <c r="U1604" s="714">
        <v>48.9</v>
      </c>
      <c r="V1604" s="714">
        <v>10374</v>
      </c>
    </row>
    <row r="1605" spans="1:22">
      <c r="A1605" s="721" t="s">
        <v>671</v>
      </c>
      <c r="B1605" s="714">
        <v>2008</v>
      </c>
      <c r="D1605" s="722" t="s">
        <v>671</v>
      </c>
      <c r="E1605" s="722" t="s">
        <v>732</v>
      </c>
      <c r="F1605" s="714" t="s">
        <v>705</v>
      </c>
      <c r="G1605" s="723" t="s">
        <v>1519</v>
      </c>
      <c r="H1605" s="714" t="s">
        <v>1653</v>
      </c>
      <c r="I1605" s="714" t="s">
        <v>1484</v>
      </c>
      <c r="J1605" s="724">
        <v>1</v>
      </c>
      <c r="K1605" s="741">
        <v>7.7810059923733421</v>
      </c>
      <c r="L1605" s="741">
        <v>1</v>
      </c>
      <c r="M1605" s="736">
        <v>100</v>
      </c>
      <c r="N1605" s="719">
        <f t="shared" si="76"/>
        <v>7.7810059923733421</v>
      </c>
      <c r="O1605" s="737">
        <f t="shared" si="75"/>
        <v>7.7810059923733424E-2</v>
      </c>
      <c r="P1605" s="738">
        <v>0</v>
      </c>
      <c r="Q1605" s="737">
        <f t="shared" si="77"/>
        <v>7.7810059923733424E-2</v>
      </c>
      <c r="R1605" s="714" t="s">
        <v>498</v>
      </c>
      <c r="S1605" s="721" t="s">
        <v>1521</v>
      </c>
      <c r="U1605" s="714">
        <v>48.9</v>
      </c>
      <c r="V1605" s="714">
        <v>10374</v>
      </c>
    </row>
    <row r="1606" spans="1:22">
      <c r="A1606" s="721" t="s">
        <v>671</v>
      </c>
      <c r="B1606" s="714">
        <v>2008</v>
      </c>
      <c r="D1606" s="722" t="s">
        <v>671</v>
      </c>
      <c r="E1606" s="722" t="s">
        <v>732</v>
      </c>
      <c r="F1606" s="714" t="s">
        <v>705</v>
      </c>
      <c r="G1606" s="723" t="s">
        <v>1519</v>
      </c>
      <c r="H1606" s="714" t="s">
        <v>1653</v>
      </c>
      <c r="I1606" s="714" t="s">
        <v>1484</v>
      </c>
      <c r="J1606" s="724">
        <v>1</v>
      </c>
      <c r="K1606" s="741">
        <v>6.6097693844198284</v>
      </c>
      <c r="L1606" s="741">
        <v>1</v>
      </c>
      <c r="M1606" s="736">
        <v>100</v>
      </c>
      <c r="N1606" s="719">
        <f t="shared" si="76"/>
        <v>6.6097693844198284</v>
      </c>
      <c r="O1606" s="737">
        <f t="shared" si="75"/>
        <v>6.609769384419828E-2</v>
      </c>
      <c r="P1606" s="738">
        <v>0</v>
      </c>
      <c r="Q1606" s="737">
        <f t="shared" si="77"/>
        <v>6.609769384419828E-2</v>
      </c>
      <c r="R1606" s="714" t="s">
        <v>498</v>
      </c>
      <c r="S1606" s="721" t="s">
        <v>1521</v>
      </c>
      <c r="U1606" s="714">
        <v>48.9</v>
      </c>
      <c r="V1606" s="714">
        <v>10374</v>
      </c>
    </row>
    <row r="1607" spans="1:22">
      <c r="A1607" s="721" t="s">
        <v>671</v>
      </c>
      <c r="B1607" s="714">
        <v>2008</v>
      </c>
      <c r="D1607" s="722" t="s">
        <v>671</v>
      </c>
      <c r="E1607" s="722" t="s">
        <v>732</v>
      </c>
      <c r="F1607" s="714" t="s">
        <v>705</v>
      </c>
      <c r="G1607" s="723" t="s">
        <v>1519</v>
      </c>
      <c r="H1607" s="714" t="s">
        <v>1653</v>
      </c>
      <c r="I1607" s="714" t="s">
        <v>1484</v>
      </c>
      <c r="J1607" s="724">
        <v>1</v>
      </c>
      <c r="K1607" s="741">
        <v>7.1182131832213544</v>
      </c>
      <c r="L1607" s="741">
        <v>1</v>
      </c>
      <c r="M1607" s="736">
        <v>100</v>
      </c>
      <c r="N1607" s="719">
        <f t="shared" si="76"/>
        <v>7.1182131832213544</v>
      </c>
      <c r="O1607" s="737">
        <f t="shared" si="75"/>
        <v>7.1182131832213544E-2</v>
      </c>
      <c r="P1607" s="738">
        <v>0</v>
      </c>
      <c r="Q1607" s="737">
        <f t="shared" si="77"/>
        <v>7.1182131832213544E-2</v>
      </c>
      <c r="R1607" s="714" t="s">
        <v>498</v>
      </c>
      <c r="S1607" s="721" t="s">
        <v>1521</v>
      </c>
      <c r="U1607" s="714">
        <v>48.9</v>
      </c>
      <c r="V1607" s="714">
        <v>10374</v>
      </c>
    </row>
    <row r="1608" spans="1:22">
      <c r="A1608" s="721" t="s">
        <v>671</v>
      </c>
      <c r="B1608" s="714">
        <v>2008</v>
      </c>
      <c r="D1608" s="722" t="s">
        <v>1654</v>
      </c>
      <c r="E1608" s="722" t="s">
        <v>1655</v>
      </c>
      <c r="F1608" s="714" t="s">
        <v>705</v>
      </c>
      <c r="G1608" s="723" t="s">
        <v>1519</v>
      </c>
      <c r="H1608" s="714" t="s">
        <v>1653</v>
      </c>
      <c r="I1608" s="714" t="s">
        <v>1484</v>
      </c>
      <c r="J1608" s="724">
        <v>1</v>
      </c>
      <c r="K1608" s="741">
        <v>10.029053931360087</v>
      </c>
      <c r="L1608" s="741">
        <v>1</v>
      </c>
      <c r="M1608" s="736">
        <v>100</v>
      </c>
      <c r="N1608" s="719">
        <f t="shared" si="76"/>
        <v>10.029053931360087</v>
      </c>
      <c r="O1608" s="737">
        <f t="shared" si="75"/>
        <v>0.10029053931360087</v>
      </c>
      <c r="P1608" s="738">
        <v>0</v>
      </c>
      <c r="Q1608" s="737">
        <f t="shared" si="77"/>
        <v>0.10029053931360087</v>
      </c>
      <c r="R1608" s="714" t="s">
        <v>498</v>
      </c>
      <c r="S1608" s="721" t="s">
        <v>1521</v>
      </c>
      <c r="U1608" s="714">
        <v>48.9</v>
      </c>
      <c r="V1608" s="714">
        <v>10374</v>
      </c>
    </row>
    <row r="1609" spans="1:22">
      <c r="A1609" s="721" t="s">
        <v>671</v>
      </c>
      <c r="B1609" s="714">
        <v>2008</v>
      </c>
      <c r="D1609" s="722" t="s">
        <v>671</v>
      </c>
      <c r="E1609" s="722" t="s">
        <v>732</v>
      </c>
      <c r="F1609" s="714" t="s">
        <v>705</v>
      </c>
      <c r="G1609" s="723" t="s">
        <v>1519</v>
      </c>
      <c r="H1609" s="714" t="s">
        <v>1653</v>
      </c>
      <c r="I1609" s="714" t="s">
        <v>1484</v>
      </c>
      <c r="J1609" s="724">
        <v>1</v>
      </c>
      <c r="K1609" s="741">
        <v>7.7900853459233694</v>
      </c>
      <c r="L1609" s="741">
        <v>1</v>
      </c>
      <c r="M1609" s="736">
        <v>100</v>
      </c>
      <c r="N1609" s="719">
        <f t="shared" si="76"/>
        <v>7.7900853459233694</v>
      </c>
      <c r="O1609" s="737">
        <f t="shared" si="75"/>
        <v>7.7900853459233699E-2</v>
      </c>
      <c r="P1609" s="738">
        <v>0</v>
      </c>
      <c r="Q1609" s="737">
        <f t="shared" si="77"/>
        <v>7.7900853459233699E-2</v>
      </c>
      <c r="R1609" s="714" t="s">
        <v>498</v>
      </c>
      <c r="S1609" s="721" t="s">
        <v>1521</v>
      </c>
      <c r="U1609" s="714">
        <v>48.9</v>
      </c>
      <c r="V1609" s="714">
        <v>10374</v>
      </c>
    </row>
    <row r="1610" spans="1:22">
      <c r="A1610" s="721" t="s">
        <v>671</v>
      </c>
      <c r="B1610" s="714">
        <v>2008</v>
      </c>
      <c r="D1610" s="722" t="s">
        <v>671</v>
      </c>
      <c r="E1610" s="722" t="s">
        <v>732</v>
      </c>
      <c r="F1610" s="714" t="s">
        <v>705</v>
      </c>
      <c r="G1610" s="723" t="s">
        <v>1519</v>
      </c>
      <c r="H1610" s="714" t="s">
        <v>1653</v>
      </c>
      <c r="I1610" s="714" t="s">
        <v>1484</v>
      </c>
      <c r="J1610" s="724">
        <v>1</v>
      </c>
      <c r="K1610" s="741">
        <v>6.822226257490466</v>
      </c>
      <c r="L1610" s="741">
        <v>1</v>
      </c>
      <c r="M1610" s="736">
        <v>100</v>
      </c>
      <c r="N1610" s="719">
        <f t="shared" si="76"/>
        <v>6.822226257490466</v>
      </c>
      <c r="O1610" s="737">
        <f t="shared" si="75"/>
        <v>6.8222262574904657E-2</v>
      </c>
      <c r="P1610" s="738">
        <v>0</v>
      </c>
      <c r="Q1610" s="737">
        <f t="shared" si="77"/>
        <v>6.8222262574904657E-2</v>
      </c>
      <c r="R1610" s="714" t="s">
        <v>498</v>
      </c>
      <c r="S1610" s="721" t="s">
        <v>1521</v>
      </c>
      <c r="U1610" s="714">
        <v>48.9</v>
      </c>
      <c r="V1610" s="714">
        <v>10374</v>
      </c>
    </row>
    <row r="1611" spans="1:22">
      <c r="A1611" s="721" t="s">
        <v>671</v>
      </c>
      <c r="B1611" s="714">
        <v>2008</v>
      </c>
      <c r="D1611" s="722" t="s">
        <v>671</v>
      </c>
      <c r="E1611" s="722" t="s">
        <v>732</v>
      </c>
      <c r="F1611" s="714" t="s">
        <v>705</v>
      </c>
      <c r="G1611" s="723" t="s">
        <v>1519</v>
      </c>
      <c r="H1611" s="714" t="s">
        <v>1653</v>
      </c>
      <c r="I1611" s="714" t="s">
        <v>1484</v>
      </c>
      <c r="J1611" s="724">
        <v>1</v>
      </c>
      <c r="K1611" s="741">
        <v>7.130924278191392</v>
      </c>
      <c r="L1611" s="741">
        <v>1</v>
      </c>
      <c r="M1611" s="736">
        <v>100</v>
      </c>
      <c r="N1611" s="719">
        <f t="shared" si="76"/>
        <v>7.130924278191392</v>
      </c>
      <c r="O1611" s="737">
        <f t="shared" si="75"/>
        <v>7.1309242781913917E-2</v>
      </c>
      <c r="P1611" s="738">
        <v>0</v>
      </c>
      <c r="Q1611" s="737">
        <f t="shared" si="77"/>
        <v>7.1309242781913917E-2</v>
      </c>
      <c r="R1611" s="714" t="s">
        <v>498</v>
      </c>
      <c r="S1611" s="721" t="s">
        <v>1521</v>
      </c>
      <c r="U1611" s="714">
        <v>48.9</v>
      </c>
      <c r="V1611" s="714">
        <v>10374</v>
      </c>
    </row>
    <row r="1612" spans="1:22">
      <c r="A1612" s="721" t="s">
        <v>671</v>
      </c>
      <c r="B1612" s="714">
        <v>2008</v>
      </c>
      <c r="D1612" s="722" t="s">
        <v>671</v>
      </c>
      <c r="E1612" s="722" t="s">
        <v>732</v>
      </c>
      <c r="F1612" s="714" t="s">
        <v>705</v>
      </c>
      <c r="G1612" s="723" t="s">
        <v>1519</v>
      </c>
      <c r="H1612" s="714" t="s">
        <v>1653</v>
      </c>
      <c r="I1612" s="714" t="s">
        <v>1484</v>
      </c>
      <c r="J1612" s="724">
        <v>1</v>
      </c>
      <c r="K1612" s="741">
        <v>6.4281823134192839</v>
      </c>
      <c r="L1612" s="741">
        <v>1</v>
      </c>
      <c r="M1612" s="736">
        <v>100</v>
      </c>
      <c r="N1612" s="719">
        <f t="shared" si="76"/>
        <v>6.4281823134192839</v>
      </c>
      <c r="O1612" s="737">
        <f t="shared" si="75"/>
        <v>6.4281823134192839E-2</v>
      </c>
      <c r="P1612" s="738">
        <v>0</v>
      </c>
      <c r="Q1612" s="737">
        <f t="shared" si="77"/>
        <v>6.4281823134192839E-2</v>
      </c>
      <c r="R1612" s="714" t="s">
        <v>498</v>
      </c>
      <c r="S1612" s="721" t="s">
        <v>1521</v>
      </c>
      <c r="U1612" s="714">
        <v>48.9</v>
      </c>
      <c r="V1612" s="714">
        <v>10374</v>
      </c>
    </row>
    <row r="1613" spans="1:22">
      <c r="A1613" s="721" t="s">
        <v>671</v>
      </c>
      <c r="B1613" s="714">
        <v>2008</v>
      </c>
      <c r="D1613" s="722" t="s">
        <v>670</v>
      </c>
      <c r="E1613" s="722" t="s">
        <v>1493</v>
      </c>
      <c r="F1613" s="714" t="s">
        <v>705</v>
      </c>
      <c r="G1613" s="723" t="s">
        <v>1519</v>
      </c>
      <c r="H1613" s="714" t="s">
        <v>1653</v>
      </c>
      <c r="I1613" s="714" t="s">
        <v>1484</v>
      </c>
      <c r="J1613" s="724">
        <v>1</v>
      </c>
      <c r="K1613" s="741">
        <v>10.214272743780642</v>
      </c>
      <c r="L1613" s="741">
        <v>1</v>
      </c>
      <c r="M1613" s="736">
        <v>100</v>
      </c>
      <c r="N1613" s="719">
        <f t="shared" si="76"/>
        <v>10.214272743780642</v>
      </c>
      <c r="O1613" s="737">
        <f t="shared" si="75"/>
        <v>0.10214272743780642</v>
      </c>
      <c r="P1613" s="738">
        <v>0</v>
      </c>
      <c r="Q1613" s="737">
        <f t="shared" si="77"/>
        <v>0.10214272743780642</v>
      </c>
      <c r="R1613" s="714" t="s">
        <v>498</v>
      </c>
      <c r="S1613" s="721" t="s">
        <v>1521</v>
      </c>
      <c r="U1613" s="714">
        <v>48.9</v>
      </c>
      <c r="V1613" s="714">
        <v>10374</v>
      </c>
    </row>
    <row r="1614" spans="1:22">
      <c r="A1614" s="721" t="s">
        <v>671</v>
      </c>
      <c r="B1614" s="714">
        <v>2008</v>
      </c>
      <c r="D1614" s="722" t="s">
        <v>671</v>
      </c>
      <c r="E1614" s="722" t="s">
        <v>732</v>
      </c>
      <c r="F1614" s="714" t="s">
        <v>705</v>
      </c>
      <c r="G1614" s="723" t="s">
        <v>1519</v>
      </c>
      <c r="H1614" s="714" t="s">
        <v>1653</v>
      </c>
      <c r="I1614" s="714" t="s">
        <v>1484</v>
      </c>
      <c r="J1614" s="724">
        <v>1</v>
      </c>
      <c r="K1614" s="741">
        <v>6.8549119302705641</v>
      </c>
      <c r="L1614" s="741">
        <v>1</v>
      </c>
      <c r="M1614" s="736">
        <v>100</v>
      </c>
      <c r="N1614" s="719">
        <f t="shared" si="76"/>
        <v>6.8549119302705641</v>
      </c>
      <c r="O1614" s="737">
        <f t="shared" si="75"/>
        <v>6.8549119302705644E-2</v>
      </c>
      <c r="P1614" s="738">
        <v>0</v>
      </c>
      <c r="Q1614" s="737">
        <f t="shared" si="77"/>
        <v>6.8549119302705644E-2</v>
      </c>
      <c r="R1614" s="714" t="s">
        <v>498</v>
      </c>
      <c r="S1614" s="721" t="s">
        <v>1521</v>
      </c>
      <c r="U1614" s="714">
        <v>48.9</v>
      </c>
      <c r="V1614" s="714">
        <v>10374</v>
      </c>
    </row>
    <row r="1615" spans="1:22">
      <c r="A1615" s="721" t="s">
        <v>671</v>
      </c>
      <c r="B1615" s="714">
        <v>2008</v>
      </c>
      <c r="D1615" s="722" t="s">
        <v>671</v>
      </c>
      <c r="E1615" s="722" t="s">
        <v>732</v>
      </c>
      <c r="F1615" s="714" t="s">
        <v>705</v>
      </c>
      <c r="G1615" s="723" t="s">
        <v>1519</v>
      </c>
      <c r="H1615" s="714" t="s">
        <v>1653</v>
      </c>
      <c r="I1615" s="714" t="s">
        <v>1484</v>
      </c>
      <c r="J1615" s="724">
        <v>1</v>
      </c>
      <c r="K1615" s="741">
        <v>5.9832939894679491</v>
      </c>
      <c r="L1615" s="741">
        <v>1</v>
      </c>
      <c r="M1615" s="736">
        <v>100</v>
      </c>
      <c r="N1615" s="719">
        <f t="shared" si="76"/>
        <v>5.9832939894679491</v>
      </c>
      <c r="O1615" s="737">
        <f t="shared" si="75"/>
        <v>5.9832939894679492E-2</v>
      </c>
      <c r="P1615" s="738">
        <v>0</v>
      </c>
      <c r="Q1615" s="737">
        <f t="shared" si="77"/>
        <v>5.9832939894679492E-2</v>
      </c>
      <c r="R1615" s="714" t="s">
        <v>498</v>
      </c>
      <c r="S1615" s="721" t="s">
        <v>1521</v>
      </c>
      <c r="U1615" s="714">
        <v>48.9</v>
      </c>
      <c r="V1615" s="714">
        <v>10374</v>
      </c>
    </row>
    <row r="1616" spans="1:22">
      <c r="A1616" s="721" t="s">
        <v>671</v>
      </c>
      <c r="B1616" s="714">
        <v>2008</v>
      </c>
      <c r="D1616" s="722" t="s">
        <v>671</v>
      </c>
      <c r="E1616" s="722" t="s">
        <v>732</v>
      </c>
      <c r="F1616" s="714" t="s">
        <v>705</v>
      </c>
      <c r="G1616" s="723" t="s">
        <v>1519</v>
      </c>
      <c r="H1616" s="714" t="s">
        <v>1653</v>
      </c>
      <c r="I1616" s="714" t="s">
        <v>1484</v>
      </c>
      <c r="J1616" s="724">
        <v>1</v>
      </c>
      <c r="K1616" s="741">
        <v>6.4281823134192839</v>
      </c>
      <c r="L1616" s="741">
        <v>1</v>
      </c>
      <c r="M1616" s="736">
        <v>100</v>
      </c>
      <c r="N1616" s="719">
        <f t="shared" si="76"/>
        <v>6.4281823134192839</v>
      </c>
      <c r="O1616" s="737">
        <f t="shared" si="75"/>
        <v>6.4281823134192839E-2</v>
      </c>
      <c r="P1616" s="738">
        <v>0</v>
      </c>
      <c r="Q1616" s="737">
        <f t="shared" si="77"/>
        <v>6.4281823134192839E-2</v>
      </c>
      <c r="R1616" s="714" t="s">
        <v>498</v>
      </c>
      <c r="S1616" s="721" t="s">
        <v>1521</v>
      </c>
      <c r="U1616" s="714">
        <v>48.9</v>
      </c>
      <c r="V1616" s="714">
        <v>10374</v>
      </c>
    </row>
    <row r="1617" spans="1:22">
      <c r="A1617" s="721" t="s">
        <v>671</v>
      </c>
      <c r="B1617" s="714">
        <v>2008</v>
      </c>
      <c r="D1617" s="722" t="s">
        <v>670</v>
      </c>
      <c r="E1617" s="722" t="s">
        <v>1493</v>
      </c>
      <c r="F1617" s="714" t="s">
        <v>705</v>
      </c>
      <c r="G1617" s="723" t="s">
        <v>1519</v>
      </c>
      <c r="H1617" s="714" t="s">
        <v>1653</v>
      </c>
      <c r="I1617" s="714" t="s">
        <v>1484</v>
      </c>
      <c r="J1617" s="724">
        <v>1</v>
      </c>
      <c r="K1617" s="741">
        <v>7.8518249500635546</v>
      </c>
      <c r="L1617" s="741">
        <v>1</v>
      </c>
      <c r="M1617" s="736">
        <v>100</v>
      </c>
      <c r="N1617" s="719">
        <f t="shared" si="76"/>
        <v>7.8518249500635546</v>
      </c>
      <c r="O1617" s="737">
        <f t="shared" si="75"/>
        <v>7.8518249500635545E-2</v>
      </c>
      <c r="P1617" s="738">
        <v>0</v>
      </c>
      <c r="Q1617" s="737">
        <f t="shared" si="77"/>
        <v>7.8518249500635545E-2</v>
      </c>
      <c r="R1617" s="714" t="s">
        <v>498</v>
      </c>
      <c r="S1617" s="721" t="s">
        <v>1521</v>
      </c>
      <c r="U1617" s="714">
        <v>48.9</v>
      </c>
      <c r="V1617" s="714">
        <v>10374</v>
      </c>
    </row>
    <row r="1618" spans="1:22">
      <c r="A1618" s="721" t="s">
        <v>671</v>
      </c>
      <c r="B1618" s="714">
        <v>2008</v>
      </c>
      <c r="D1618" s="722" t="s">
        <v>671</v>
      </c>
      <c r="E1618" s="722" t="s">
        <v>732</v>
      </c>
      <c r="F1618" s="714" t="s">
        <v>705</v>
      </c>
      <c r="G1618" s="723" t="s">
        <v>1519</v>
      </c>
      <c r="H1618" s="714" t="s">
        <v>1653</v>
      </c>
      <c r="I1618" s="714" t="s">
        <v>1484</v>
      </c>
      <c r="J1618" s="724">
        <v>1</v>
      </c>
      <c r="K1618" s="741">
        <v>8.0533865988741589</v>
      </c>
      <c r="L1618" s="741">
        <v>1</v>
      </c>
      <c r="M1618" s="736">
        <v>100</v>
      </c>
      <c r="N1618" s="719">
        <f t="shared" si="76"/>
        <v>8.0533865988741589</v>
      </c>
      <c r="O1618" s="737">
        <f t="shared" si="75"/>
        <v>8.0533865988741585E-2</v>
      </c>
      <c r="P1618" s="738">
        <v>0</v>
      </c>
      <c r="Q1618" s="737">
        <f t="shared" si="77"/>
        <v>8.0533865988741585E-2</v>
      </c>
      <c r="R1618" s="714" t="s">
        <v>498</v>
      </c>
      <c r="S1618" s="721" t="s">
        <v>1521</v>
      </c>
      <c r="U1618" s="714">
        <v>48.9</v>
      </c>
      <c r="V1618" s="714">
        <v>10374</v>
      </c>
    </row>
    <row r="1619" spans="1:22">
      <c r="A1619" s="721" t="s">
        <v>671</v>
      </c>
      <c r="B1619" s="714">
        <v>2008</v>
      </c>
      <c r="D1619" s="722" t="s">
        <v>671</v>
      </c>
      <c r="E1619" s="722" t="s">
        <v>732</v>
      </c>
      <c r="F1619" s="714" t="s">
        <v>705</v>
      </c>
      <c r="G1619" s="723" t="s">
        <v>1519</v>
      </c>
      <c r="H1619" s="714" t="s">
        <v>1653</v>
      </c>
      <c r="I1619" s="714" t="s">
        <v>1484</v>
      </c>
      <c r="J1619" s="724">
        <v>1</v>
      </c>
      <c r="K1619" s="741">
        <v>6.4281823134192839</v>
      </c>
      <c r="L1619" s="741">
        <v>1</v>
      </c>
      <c r="M1619" s="736">
        <v>100</v>
      </c>
      <c r="N1619" s="719">
        <f t="shared" si="76"/>
        <v>6.4281823134192839</v>
      </c>
      <c r="O1619" s="737">
        <f t="shared" si="75"/>
        <v>6.4281823134192839E-2</v>
      </c>
      <c r="P1619" s="738">
        <v>0</v>
      </c>
      <c r="Q1619" s="737">
        <f t="shared" si="77"/>
        <v>6.4281823134192839E-2</v>
      </c>
      <c r="R1619" s="714" t="s">
        <v>498</v>
      </c>
      <c r="S1619" s="721" t="s">
        <v>1521</v>
      </c>
      <c r="U1619" s="714">
        <v>48.9</v>
      </c>
      <c r="V1619" s="714">
        <v>10374</v>
      </c>
    </row>
    <row r="1620" spans="1:22">
      <c r="A1620" s="721" t="s">
        <v>671</v>
      </c>
      <c r="B1620" s="714">
        <v>2008</v>
      </c>
      <c r="D1620" s="722" t="s">
        <v>671</v>
      </c>
      <c r="E1620" s="722" t="s">
        <v>732</v>
      </c>
      <c r="F1620" s="714" t="s">
        <v>705</v>
      </c>
      <c r="G1620" s="723" t="s">
        <v>1519</v>
      </c>
      <c r="H1620" s="714" t="s">
        <v>1653</v>
      </c>
      <c r="I1620" s="714" t="s">
        <v>1484</v>
      </c>
      <c r="J1620" s="724">
        <v>1</v>
      </c>
      <c r="K1620" s="741">
        <v>8.0170691846740514</v>
      </c>
      <c r="L1620" s="741">
        <v>1</v>
      </c>
      <c r="M1620" s="736">
        <v>100</v>
      </c>
      <c r="N1620" s="719">
        <f t="shared" si="76"/>
        <v>8.0170691846740514</v>
      </c>
      <c r="O1620" s="737">
        <f t="shared" si="75"/>
        <v>8.0170691846740513E-2</v>
      </c>
      <c r="P1620" s="738">
        <v>0</v>
      </c>
      <c r="Q1620" s="737">
        <f t="shared" si="77"/>
        <v>8.0170691846740513E-2</v>
      </c>
      <c r="R1620" s="714" t="s">
        <v>498</v>
      </c>
      <c r="S1620" s="721" t="s">
        <v>1521</v>
      </c>
      <c r="U1620" s="714">
        <v>48.9</v>
      </c>
      <c r="V1620" s="714">
        <v>10374</v>
      </c>
    </row>
    <row r="1621" spans="1:22">
      <c r="A1621" s="721" t="s">
        <v>671</v>
      </c>
      <c r="B1621" s="714">
        <v>2008</v>
      </c>
      <c r="D1621" s="722" t="s">
        <v>671</v>
      </c>
      <c r="E1621" s="722" t="s">
        <v>732</v>
      </c>
      <c r="F1621" s="714" t="s">
        <v>705</v>
      </c>
      <c r="G1621" s="723" t="s">
        <v>1519</v>
      </c>
      <c r="H1621" s="714" t="s">
        <v>1653</v>
      </c>
      <c r="I1621" s="714" t="s">
        <v>1484</v>
      </c>
      <c r="J1621" s="724">
        <v>1</v>
      </c>
      <c r="K1621" s="741">
        <v>7.3996731432721985</v>
      </c>
      <c r="L1621" s="741">
        <v>1</v>
      </c>
      <c r="M1621" s="736">
        <v>100</v>
      </c>
      <c r="N1621" s="719">
        <f t="shared" si="76"/>
        <v>7.3996731432721985</v>
      </c>
      <c r="O1621" s="737">
        <f t="shared" si="75"/>
        <v>7.3996731432721979E-2</v>
      </c>
      <c r="P1621" s="738">
        <v>0</v>
      </c>
      <c r="Q1621" s="737">
        <f t="shared" si="77"/>
        <v>7.3996731432721979E-2</v>
      </c>
      <c r="R1621" s="714" t="s">
        <v>498</v>
      </c>
      <c r="S1621" s="721" t="s">
        <v>1521</v>
      </c>
      <c r="U1621" s="714">
        <v>48.9</v>
      </c>
      <c r="V1621" s="714">
        <v>10374</v>
      </c>
    </row>
    <row r="1622" spans="1:22">
      <c r="A1622" s="721" t="s">
        <v>671</v>
      </c>
      <c r="B1622" s="714">
        <v>2008</v>
      </c>
      <c r="D1622" s="722" t="s">
        <v>671</v>
      </c>
      <c r="E1622" s="722" t="s">
        <v>732</v>
      </c>
      <c r="F1622" s="714" t="s">
        <v>705</v>
      </c>
      <c r="G1622" s="723" t="s">
        <v>1519</v>
      </c>
      <c r="H1622" s="714" t="s">
        <v>1653</v>
      </c>
      <c r="I1622" s="714" t="s">
        <v>1484</v>
      </c>
      <c r="J1622" s="724">
        <v>1</v>
      </c>
      <c r="K1622" s="741">
        <v>7.9535137098238602</v>
      </c>
      <c r="L1622" s="741">
        <v>1</v>
      </c>
      <c r="M1622" s="736">
        <v>100</v>
      </c>
      <c r="N1622" s="719">
        <f t="shared" si="76"/>
        <v>7.9535137098238602</v>
      </c>
      <c r="O1622" s="737">
        <f t="shared" si="75"/>
        <v>7.9535137098238604E-2</v>
      </c>
      <c r="P1622" s="738">
        <v>0</v>
      </c>
      <c r="Q1622" s="737">
        <f t="shared" si="77"/>
        <v>7.9535137098238604E-2</v>
      </c>
      <c r="R1622" s="714" t="s">
        <v>498</v>
      </c>
      <c r="S1622" s="721" t="s">
        <v>1521</v>
      </c>
      <c r="U1622" s="714">
        <v>48.9</v>
      </c>
      <c r="V1622" s="714">
        <v>10374</v>
      </c>
    </row>
    <row r="1623" spans="1:22">
      <c r="A1623" s="721" t="s">
        <v>671</v>
      </c>
      <c r="B1623" s="714">
        <v>2008</v>
      </c>
      <c r="D1623" s="722" t="s">
        <v>671</v>
      </c>
      <c r="E1623" s="722" t="s">
        <v>732</v>
      </c>
      <c r="F1623" s="714" t="s">
        <v>705</v>
      </c>
      <c r="G1623" s="723" t="s">
        <v>1519</v>
      </c>
      <c r="H1623" s="714" t="s">
        <v>1653</v>
      </c>
      <c r="I1623" s="714" t="s">
        <v>1484</v>
      </c>
      <c r="J1623" s="724">
        <v>1</v>
      </c>
      <c r="K1623" s="741">
        <v>7.6175776284728522</v>
      </c>
      <c r="L1623" s="741">
        <v>1</v>
      </c>
      <c r="M1623" s="736">
        <v>100</v>
      </c>
      <c r="N1623" s="719">
        <f t="shared" si="76"/>
        <v>7.6175776284728522</v>
      </c>
      <c r="O1623" s="737">
        <f t="shared" si="75"/>
        <v>7.6175776284728519E-2</v>
      </c>
      <c r="P1623" s="738">
        <v>0</v>
      </c>
      <c r="Q1623" s="737">
        <f t="shared" si="77"/>
        <v>7.6175776284728519E-2</v>
      </c>
      <c r="R1623" s="714" t="s">
        <v>498</v>
      </c>
      <c r="S1623" s="721" t="s">
        <v>1521</v>
      </c>
      <c r="U1623" s="714">
        <v>48.9</v>
      </c>
      <c r="V1623" s="714">
        <v>10374</v>
      </c>
    </row>
    <row r="1624" spans="1:22">
      <c r="A1624" s="721" t="s">
        <v>671</v>
      </c>
      <c r="B1624" s="714">
        <v>2008</v>
      </c>
      <c r="D1624" s="722" t="s">
        <v>671</v>
      </c>
      <c r="E1624" s="722" t="s">
        <v>732</v>
      </c>
      <c r="F1624" s="714" t="s">
        <v>705</v>
      </c>
      <c r="G1624" s="723" t="s">
        <v>1519</v>
      </c>
      <c r="H1624" s="714" t="s">
        <v>1653</v>
      </c>
      <c r="I1624" s="714" t="s">
        <v>1484</v>
      </c>
      <c r="J1624" s="724">
        <v>1</v>
      </c>
      <c r="K1624" s="741">
        <v>5.9560559288178681</v>
      </c>
      <c r="L1624" s="741">
        <v>1</v>
      </c>
      <c r="M1624" s="736">
        <v>100</v>
      </c>
      <c r="N1624" s="719">
        <f t="shared" si="76"/>
        <v>5.9560559288178681</v>
      </c>
      <c r="O1624" s="737">
        <f t="shared" si="75"/>
        <v>5.9560559288178681E-2</v>
      </c>
      <c r="P1624" s="738">
        <v>0</v>
      </c>
      <c r="Q1624" s="737">
        <f t="shared" si="77"/>
        <v>5.9560559288178681E-2</v>
      </c>
      <c r="R1624" s="714" t="s">
        <v>498</v>
      </c>
      <c r="S1624" s="721" t="s">
        <v>1521</v>
      </c>
      <c r="U1624" s="714">
        <v>48.9</v>
      </c>
      <c r="V1624" s="714">
        <v>10374</v>
      </c>
    </row>
    <row r="1625" spans="1:22">
      <c r="A1625" s="721" t="s">
        <v>671</v>
      </c>
      <c r="B1625" s="714">
        <v>2008</v>
      </c>
      <c r="D1625" s="722" t="s">
        <v>670</v>
      </c>
      <c r="E1625" s="722" t="s">
        <v>1493</v>
      </c>
      <c r="F1625" s="714" t="s">
        <v>705</v>
      </c>
      <c r="G1625" s="723" t="s">
        <v>1519</v>
      </c>
      <c r="H1625" s="714" t="s">
        <v>1653</v>
      </c>
      <c r="I1625" s="714" t="s">
        <v>1484</v>
      </c>
      <c r="J1625" s="724">
        <v>1</v>
      </c>
      <c r="K1625" s="741">
        <v>9.9709460686399112</v>
      </c>
      <c r="L1625" s="741">
        <v>1</v>
      </c>
      <c r="M1625" s="736">
        <v>100</v>
      </c>
      <c r="N1625" s="719">
        <f t="shared" si="76"/>
        <v>9.9709460686399112</v>
      </c>
      <c r="O1625" s="737">
        <f t="shared" si="75"/>
        <v>9.9709460686399118E-2</v>
      </c>
      <c r="P1625" s="738">
        <v>0</v>
      </c>
      <c r="Q1625" s="737">
        <f t="shared" si="77"/>
        <v>9.9709460686399118E-2</v>
      </c>
      <c r="R1625" s="714" t="s">
        <v>498</v>
      </c>
      <c r="S1625" s="721" t="s">
        <v>1521</v>
      </c>
      <c r="U1625" s="714">
        <v>48.9</v>
      </c>
      <c r="V1625" s="714">
        <v>10374</v>
      </c>
    </row>
    <row r="1626" spans="1:22">
      <c r="A1626" s="721" t="s">
        <v>671</v>
      </c>
      <c r="B1626" s="714">
        <v>2008</v>
      </c>
      <c r="D1626" s="722" t="s">
        <v>671</v>
      </c>
      <c r="E1626" s="722" t="s">
        <v>732</v>
      </c>
      <c r="F1626" s="714" t="s">
        <v>705</v>
      </c>
      <c r="G1626" s="723" t="s">
        <v>1519</v>
      </c>
      <c r="H1626" s="714" t="s">
        <v>1653</v>
      </c>
      <c r="I1626" s="714" t="s">
        <v>1484</v>
      </c>
      <c r="J1626" s="724">
        <v>1</v>
      </c>
      <c r="K1626" s="741">
        <v>6.4281823134192839</v>
      </c>
      <c r="L1626" s="741">
        <v>1</v>
      </c>
      <c r="M1626" s="736">
        <v>100</v>
      </c>
      <c r="N1626" s="719">
        <f t="shared" si="76"/>
        <v>6.4281823134192839</v>
      </c>
      <c r="O1626" s="737">
        <f t="shared" si="75"/>
        <v>6.4281823134192839E-2</v>
      </c>
      <c r="P1626" s="738">
        <v>0</v>
      </c>
      <c r="Q1626" s="737">
        <f t="shared" si="77"/>
        <v>6.4281823134192839E-2</v>
      </c>
      <c r="R1626" s="714" t="s">
        <v>498</v>
      </c>
      <c r="S1626" s="721" t="s">
        <v>1521</v>
      </c>
      <c r="U1626" s="714">
        <v>48.9</v>
      </c>
      <c r="V1626" s="714">
        <v>10374</v>
      </c>
    </row>
    <row r="1627" spans="1:22">
      <c r="A1627" s="721" t="s">
        <v>671</v>
      </c>
      <c r="B1627" s="714">
        <v>2008</v>
      </c>
      <c r="D1627" s="722" t="s">
        <v>1656</v>
      </c>
      <c r="E1627" s="722" t="s">
        <v>732</v>
      </c>
      <c r="F1627" s="714" t="s">
        <v>705</v>
      </c>
      <c r="G1627" s="723" t="s">
        <v>1519</v>
      </c>
      <c r="H1627" s="714" t="s">
        <v>1653</v>
      </c>
      <c r="I1627" s="714" t="s">
        <v>1484</v>
      </c>
      <c r="J1627" s="724">
        <v>1</v>
      </c>
      <c r="K1627" s="741">
        <v>7.9044852006537125</v>
      </c>
      <c r="L1627" s="741">
        <v>1</v>
      </c>
      <c r="M1627" s="736">
        <v>100</v>
      </c>
      <c r="N1627" s="719">
        <f t="shared" si="76"/>
        <v>7.9044852006537125</v>
      </c>
      <c r="O1627" s="737">
        <f t="shared" si="75"/>
        <v>7.9044852006537131E-2</v>
      </c>
      <c r="P1627" s="738">
        <v>0</v>
      </c>
      <c r="Q1627" s="737">
        <f t="shared" si="77"/>
        <v>7.9044852006537131E-2</v>
      </c>
      <c r="R1627" s="714" t="s">
        <v>498</v>
      </c>
      <c r="S1627" s="721" t="s">
        <v>1521</v>
      </c>
      <c r="U1627" s="714">
        <v>48.9</v>
      </c>
      <c r="V1627" s="714">
        <v>10374</v>
      </c>
    </row>
    <row r="1628" spans="1:22">
      <c r="A1628" s="721" t="s">
        <v>671</v>
      </c>
      <c r="B1628" s="714">
        <v>2008</v>
      </c>
      <c r="D1628" s="722" t="s">
        <v>670</v>
      </c>
      <c r="E1628" s="722" t="s">
        <v>1493</v>
      </c>
      <c r="F1628" s="714" t="s">
        <v>705</v>
      </c>
      <c r="G1628" s="723" t="s">
        <v>1519</v>
      </c>
      <c r="H1628" s="714" t="s">
        <v>1653</v>
      </c>
      <c r="I1628" s="714" t="s">
        <v>1484</v>
      </c>
      <c r="J1628" s="724">
        <v>1</v>
      </c>
      <c r="K1628" s="741">
        <v>12.044670419466133</v>
      </c>
      <c r="L1628" s="741">
        <v>1</v>
      </c>
      <c r="M1628" s="736">
        <v>100</v>
      </c>
      <c r="N1628" s="719">
        <f t="shared" si="76"/>
        <v>12.044670419466133</v>
      </c>
      <c r="O1628" s="737">
        <f t="shared" si="75"/>
        <v>0.12044670419466133</v>
      </c>
      <c r="P1628" s="738">
        <v>0</v>
      </c>
      <c r="Q1628" s="737">
        <f t="shared" si="77"/>
        <v>0.12044670419466133</v>
      </c>
      <c r="R1628" s="714" t="s">
        <v>498</v>
      </c>
      <c r="S1628" s="721" t="s">
        <v>1521</v>
      </c>
      <c r="U1628" s="714">
        <v>48.9</v>
      </c>
      <c r="V1628" s="714">
        <v>10374</v>
      </c>
    </row>
    <row r="1629" spans="1:22">
      <c r="A1629" s="721" t="s">
        <v>671</v>
      </c>
      <c r="B1629" s="714">
        <v>2008</v>
      </c>
      <c r="D1629" s="722" t="s">
        <v>671</v>
      </c>
      <c r="E1629" s="722" t="s">
        <v>732</v>
      </c>
      <c r="F1629" s="714" t="s">
        <v>705</v>
      </c>
      <c r="G1629" s="723" t="s">
        <v>1519</v>
      </c>
      <c r="H1629" s="714" t="s">
        <v>1653</v>
      </c>
      <c r="I1629" s="714" t="s">
        <v>1484</v>
      </c>
      <c r="J1629" s="724">
        <v>1</v>
      </c>
      <c r="K1629" s="741">
        <v>7.9044852006537125</v>
      </c>
      <c r="L1629" s="741">
        <v>1</v>
      </c>
      <c r="M1629" s="736">
        <v>100</v>
      </c>
      <c r="N1629" s="719">
        <f t="shared" si="76"/>
        <v>7.9044852006537125</v>
      </c>
      <c r="O1629" s="737">
        <f t="shared" si="75"/>
        <v>7.9044852006537131E-2</v>
      </c>
      <c r="P1629" s="738">
        <v>0</v>
      </c>
      <c r="Q1629" s="737">
        <f t="shared" si="77"/>
        <v>7.9044852006537131E-2</v>
      </c>
      <c r="R1629" s="714" t="s">
        <v>498</v>
      </c>
      <c r="S1629" s="721" t="s">
        <v>1521</v>
      </c>
      <c r="U1629" s="714">
        <v>48.9</v>
      </c>
      <c r="V1629" s="714">
        <v>10374</v>
      </c>
    </row>
    <row r="1630" spans="1:22">
      <c r="A1630" s="721" t="s">
        <v>671</v>
      </c>
      <c r="B1630" s="714">
        <v>2008</v>
      </c>
      <c r="D1630" s="722" t="s">
        <v>671</v>
      </c>
      <c r="E1630" s="722" t="s">
        <v>732</v>
      </c>
      <c r="F1630" s="714" t="s">
        <v>705</v>
      </c>
      <c r="G1630" s="723" t="s">
        <v>1519</v>
      </c>
      <c r="H1630" s="714" t="s">
        <v>1653</v>
      </c>
      <c r="I1630" s="714" t="s">
        <v>1484</v>
      </c>
      <c r="J1630" s="724">
        <v>1</v>
      </c>
      <c r="K1630" s="741">
        <v>5.8107862720174319</v>
      </c>
      <c r="L1630" s="741">
        <v>1</v>
      </c>
      <c r="M1630" s="736">
        <v>100</v>
      </c>
      <c r="N1630" s="719">
        <f t="shared" si="76"/>
        <v>5.8107862720174319</v>
      </c>
      <c r="O1630" s="737">
        <f t="shared" si="75"/>
        <v>5.8107862720174319E-2</v>
      </c>
      <c r="P1630" s="738">
        <v>0</v>
      </c>
      <c r="Q1630" s="737">
        <f t="shared" si="77"/>
        <v>5.8107862720174319E-2</v>
      </c>
      <c r="R1630" s="714" t="s">
        <v>498</v>
      </c>
      <c r="S1630" s="721" t="s">
        <v>1521</v>
      </c>
      <c r="U1630" s="714">
        <v>48.9</v>
      </c>
      <c r="V1630" s="714">
        <v>10374</v>
      </c>
    </row>
    <row r="1631" spans="1:22">
      <c r="A1631" s="721" t="s">
        <v>671</v>
      </c>
      <c r="B1631" s="714">
        <v>2008</v>
      </c>
      <c r="D1631" s="722" t="s">
        <v>671</v>
      </c>
      <c r="E1631" s="722" t="s">
        <v>732</v>
      </c>
      <c r="F1631" s="714" t="s">
        <v>705</v>
      </c>
      <c r="G1631" s="723" t="s">
        <v>1519</v>
      </c>
      <c r="H1631" s="714" t="s">
        <v>1653</v>
      </c>
      <c r="I1631" s="714" t="s">
        <v>1484</v>
      </c>
      <c r="J1631" s="724">
        <v>1</v>
      </c>
      <c r="K1631" s="741">
        <v>6.9184674051207544</v>
      </c>
      <c r="L1631" s="741">
        <v>1</v>
      </c>
      <c r="M1631" s="736">
        <v>100</v>
      </c>
      <c r="N1631" s="719">
        <f t="shared" si="76"/>
        <v>6.9184674051207544</v>
      </c>
      <c r="O1631" s="737">
        <f t="shared" si="75"/>
        <v>6.918467405120754E-2</v>
      </c>
      <c r="P1631" s="738">
        <v>0</v>
      </c>
      <c r="Q1631" s="737">
        <f t="shared" si="77"/>
        <v>6.918467405120754E-2</v>
      </c>
      <c r="R1631" s="714" t="s">
        <v>498</v>
      </c>
      <c r="S1631" s="721" t="s">
        <v>1521</v>
      </c>
      <c r="U1631" s="714">
        <v>48.9</v>
      </c>
      <c r="V1631" s="714">
        <v>10374</v>
      </c>
    </row>
    <row r="1632" spans="1:22">
      <c r="A1632" s="721" t="s">
        <v>671</v>
      </c>
      <c r="B1632" s="714">
        <v>2008</v>
      </c>
      <c r="D1632" s="722" t="s">
        <v>671</v>
      </c>
      <c r="E1632" s="722" t="s">
        <v>732</v>
      </c>
      <c r="F1632" s="714" t="s">
        <v>705</v>
      </c>
      <c r="G1632" s="723" t="s">
        <v>1519</v>
      </c>
      <c r="H1632" s="714" t="s">
        <v>1653</v>
      </c>
      <c r="I1632" s="714" t="s">
        <v>1484</v>
      </c>
      <c r="J1632" s="724">
        <v>1</v>
      </c>
      <c r="K1632" s="741">
        <v>7.2271654258216813</v>
      </c>
      <c r="L1632" s="741">
        <v>1</v>
      </c>
      <c r="M1632" s="736">
        <v>100</v>
      </c>
      <c r="N1632" s="719">
        <f t="shared" si="76"/>
        <v>7.2271654258216813</v>
      </c>
      <c r="O1632" s="737">
        <f t="shared" si="75"/>
        <v>7.2271654258216814E-2</v>
      </c>
      <c r="P1632" s="738">
        <v>0</v>
      </c>
      <c r="Q1632" s="737">
        <f t="shared" si="77"/>
        <v>7.2271654258216814E-2</v>
      </c>
      <c r="R1632" s="714" t="s">
        <v>498</v>
      </c>
      <c r="S1632" s="721" t="s">
        <v>1521</v>
      </c>
      <c r="U1632" s="714">
        <v>48.9</v>
      </c>
      <c r="V1632" s="714">
        <v>10374</v>
      </c>
    </row>
    <row r="1633" spans="1:22">
      <c r="A1633" s="721" t="s">
        <v>671</v>
      </c>
      <c r="B1633" s="714">
        <v>2008</v>
      </c>
      <c r="D1633" s="722" t="s">
        <v>671</v>
      </c>
      <c r="E1633" s="722" t="s">
        <v>732</v>
      </c>
      <c r="F1633" s="714" t="s">
        <v>705</v>
      </c>
      <c r="G1633" s="723" t="s">
        <v>1519</v>
      </c>
      <c r="H1633" s="714" t="s">
        <v>1653</v>
      </c>
      <c r="I1633" s="714" t="s">
        <v>1484</v>
      </c>
      <c r="J1633" s="724">
        <v>1</v>
      </c>
      <c r="K1633" s="741">
        <v>7.245324132921735</v>
      </c>
      <c r="L1633" s="741">
        <v>1</v>
      </c>
      <c r="M1633" s="736">
        <v>100</v>
      </c>
      <c r="N1633" s="719">
        <f t="shared" si="76"/>
        <v>7.245324132921735</v>
      </c>
      <c r="O1633" s="737">
        <f t="shared" si="75"/>
        <v>7.2453241329217349E-2</v>
      </c>
      <c r="P1633" s="738">
        <v>0</v>
      </c>
      <c r="Q1633" s="737">
        <f t="shared" si="77"/>
        <v>7.2453241329217349E-2</v>
      </c>
      <c r="R1633" s="714" t="s">
        <v>498</v>
      </c>
      <c r="S1633" s="721" t="s">
        <v>1521</v>
      </c>
      <c r="U1633" s="714">
        <v>48.9</v>
      </c>
      <c r="V1633" s="714">
        <v>10374</v>
      </c>
    </row>
    <row r="1634" spans="1:22">
      <c r="A1634" s="721" t="s">
        <v>671</v>
      </c>
      <c r="B1634" s="714">
        <v>2008</v>
      </c>
      <c r="D1634" s="722" t="s">
        <v>671</v>
      </c>
      <c r="E1634" s="722" t="s">
        <v>732</v>
      </c>
      <c r="F1634" s="714" t="s">
        <v>705</v>
      </c>
      <c r="G1634" s="723" t="s">
        <v>1519</v>
      </c>
      <c r="H1634" s="714" t="s">
        <v>1653</v>
      </c>
      <c r="I1634" s="714" t="s">
        <v>1484</v>
      </c>
      <c r="J1634" s="724">
        <v>1</v>
      </c>
      <c r="K1634" s="741">
        <v>7.2271654258216813</v>
      </c>
      <c r="L1634" s="741">
        <v>1</v>
      </c>
      <c r="M1634" s="736">
        <v>100</v>
      </c>
      <c r="N1634" s="719">
        <f t="shared" si="76"/>
        <v>7.2271654258216813</v>
      </c>
      <c r="O1634" s="737">
        <f t="shared" si="75"/>
        <v>7.2271654258216814E-2</v>
      </c>
      <c r="P1634" s="738">
        <v>0</v>
      </c>
      <c r="Q1634" s="737">
        <f t="shared" si="77"/>
        <v>7.2271654258216814E-2</v>
      </c>
      <c r="R1634" s="714" t="s">
        <v>498</v>
      </c>
      <c r="S1634" s="721" t="s">
        <v>1521</v>
      </c>
      <c r="U1634" s="714">
        <v>48.9</v>
      </c>
      <c r="V1634" s="714">
        <v>10374</v>
      </c>
    </row>
    <row r="1635" spans="1:22">
      <c r="A1635" s="721" t="s">
        <v>671</v>
      </c>
      <c r="B1635" s="714">
        <v>2008</v>
      </c>
      <c r="D1635" s="722" t="s">
        <v>671</v>
      </c>
      <c r="E1635" s="722" t="s">
        <v>732</v>
      </c>
      <c r="F1635" s="714" t="s">
        <v>705</v>
      </c>
      <c r="G1635" s="723" t="s">
        <v>1519</v>
      </c>
      <c r="H1635" s="714" t="s">
        <v>1653</v>
      </c>
      <c r="I1635" s="714" t="s">
        <v>1484</v>
      </c>
      <c r="J1635" s="724">
        <v>1</v>
      </c>
      <c r="K1635" s="741">
        <v>7.0818957690212452</v>
      </c>
      <c r="L1635" s="741">
        <v>1</v>
      </c>
      <c r="M1635" s="736">
        <v>100</v>
      </c>
      <c r="N1635" s="719">
        <f t="shared" si="76"/>
        <v>7.0818957690212452</v>
      </c>
      <c r="O1635" s="737">
        <f t="shared" si="75"/>
        <v>7.0818957690212458E-2</v>
      </c>
      <c r="P1635" s="738">
        <v>0</v>
      </c>
      <c r="Q1635" s="737">
        <f t="shared" si="77"/>
        <v>7.0818957690212458E-2</v>
      </c>
      <c r="R1635" s="714" t="s">
        <v>498</v>
      </c>
      <c r="S1635" s="721" t="s">
        <v>1521</v>
      </c>
      <c r="U1635" s="714">
        <v>48.9</v>
      </c>
      <c r="V1635" s="714">
        <v>10374</v>
      </c>
    </row>
    <row r="1636" spans="1:22">
      <c r="A1636" s="721" t="s">
        <v>671</v>
      </c>
      <c r="B1636" s="714">
        <v>2008</v>
      </c>
      <c r="D1636" s="722" t="s">
        <v>671</v>
      </c>
      <c r="E1636" s="722" t="s">
        <v>732</v>
      </c>
      <c r="F1636" s="714" t="s">
        <v>705</v>
      </c>
      <c r="G1636" s="723" t="s">
        <v>1519</v>
      </c>
      <c r="H1636" s="714" t="s">
        <v>1653</v>
      </c>
      <c r="I1636" s="714" t="s">
        <v>1484</v>
      </c>
      <c r="J1636" s="724">
        <v>1</v>
      </c>
      <c r="K1636" s="741">
        <v>6.3700744506991098</v>
      </c>
      <c r="L1636" s="741">
        <v>1</v>
      </c>
      <c r="M1636" s="736">
        <v>100</v>
      </c>
      <c r="N1636" s="719">
        <f t="shared" si="76"/>
        <v>6.3700744506991098</v>
      </c>
      <c r="O1636" s="737">
        <f t="shared" si="75"/>
        <v>6.3700744506991092E-2</v>
      </c>
      <c r="P1636" s="738">
        <v>0</v>
      </c>
      <c r="Q1636" s="737">
        <f t="shared" si="77"/>
        <v>6.3700744506991092E-2</v>
      </c>
      <c r="R1636" s="714" t="s">
        <v>498</v>
      </c>
      <c r="S1636" s="721" t="s">
        <v>1521</v>
      </c>
      <c r="U1636" s="714">
        <v>48.9</v>
      </c>
      <c r="V1636" s="714">
        <v>10374</v>
      </c>
    </row>
    <row r="1637" spans="1:22">
      <c r="A1637" s="721" t="s">
        <v>671</v>
      </c>
      <c r="B1637" s="714">
        <v>2008</v>
      </c>
      <c r="D1637" s="722" t="s">
        <v>671</v>
      </c>
      <c r="E1637" s="722" t="s">
        <v>732</v>
      </c>
      <c r="F1637" s="714" t="s">
        <v>705</v>
      </c>
      <c r="G1637" s="723" t="s">
        <v>1519</v>
      </c>
      <c r="H1637" s="714" t="s">
        <v>1653</v>
      </c>
      <c r="I1637" s="714" t="s">
        <v>1484</v>
      </c>
      <c r="J1637" s="724">
        <v>1</v>
      </c>
      <c r="K1637" s="741">
        <v>7.9044852006537125</v>
      </c>
      <c r="L1637" s="741">
        <v>1</v>
      </c>
      <c r="M1637" s="736">
        <v>100</v>
      </c>
      <c r="N1637" s="719">
        <f t="shared" si="76"/>
        <v>7.9044852006537125</v>
      </c>
      <c r="O1637" s="737">
        <f t="shared" si="75"/>
        <v>7.9044852006537131E-2</v>
      </c>
      <c r="P1637" s="738">
        <v>0</v>
      </c>
      <c r="Q1637" s="737">
        <f t="shared" si="77"/>
        <v>7.9044852006537131E-2</v>
      </c>
      <c r="R1637" s="714" t="s">
        <v>498</v>
      </c>
      <c r="S1637" s="721" t="s">
        <v>1521</v>
      </c>
      <c r="U1637" s="714">
        <v>48.9</v>
      </c>
      <c r="V1637" s="714">
        <v>10374</v>
      </c>
    </row>
    <row r="1638" spans="1:22">
      <c r="A1638" s="721" t="s">
        <v>671</v>
      </c>
      <c r="B1638" s="714">
        <v>2008</v>
      </c>
      <c r="D1638" s="722" t="s">
        <v>670</v>
      </c>
      <c r="E1638" s="722" t="s">
        <v>1493</v>
      </c>
      <c r="F1638" s="714" t="s">
        <v>705</v>
      </c>
      <c r="G1638" s="723" t="s">
        <v>1519</v>
      </c>
      <c r="H1638" s="714" t="s">
        <v>1653</v>
      </c>
      <c r="I1638" s="714" t="s">
        <v>1484</v>
      </c>
      <c r="J1638" s="724">
        <v>1</v>
      </c>
      <c r="K1638" s="741">
        <v>12.044670419466133</v>
      </c>
      <c r="L1638" s="741">
        <v>1</v>
      </c>
      <c r="M1638" s="736">
        <v>100</v>
      </c>
      <c r="N1638" s="719">
        <f t="shared" si="76"/>
        <v>12.044670419466133</v>
      </c>
      <c r="O1638" s="737">
        <f t="shared" si="75"/>
        <v>0.12044670419466133</v>
      </c>
      <c r="P1638" s="738">
        <v>0</v>
      </c>
      <c r="Q1638" s="737">
        <f t="shared" si="77"/>
        <v>0.12044670419466133</v>
      </c>
      <c r="R1638" s="714" t="s">
        <v>498</v>
      </c>
      <c r="S1638" s="721" t="s">
        <v>1521</v>
      </c>
      <c r="U1638" s="714">
        <v>48.9</v>
      </c>
      <c r="V1638" s="714">
        <v>10374</v>
      </c>
    </row>
    <row r="1639" spans="1:22">
      <c r="A1639" s="721" t="s">
        <v>671</v>
      </c>
      <c r="B1639" s="714">
        <v>2008</v>
      </c>
      <c r="D1639" s="722" t="s">
        <v>671</v>
      </c>
      <c r="E1639" s="722" t="s">
        <v>732</v>
      </c>
      <c r="F1639" s="714" t="s">
        <v>705</v>
      </c>
      <c r="G1639" s="723" t="s">
        <v>1519</v>
      </c>
      <c r="H1639" s="714" t="s">
        <v>1653</v>
      </c>
      <c r="I1639" s="714" t="s">
        <v>1484</v>
      </c>
      <c r="J1639" s="724">
        <v>1</v>
      </c>
      <c r="K1639" s="741">
        <v>7.1145814418013433</v>
      </c>
      <c r="L1639" s="741">
        <v>1</v>
      </c>
      <c r="M1639" s="736">
        <v>100</v>
      </c>
      <c r="N1639" s="719">
        <f t="shared" si="76"/>
        <v>7.1145814418013433</v>
      </c>
      <c r="O1639" s="737">
        <f t="shared" si="75"/>
        <v>7.1145814418013431E-2</v>
      </c>
      <c r="P1639" s="738">
        <v>0</v>
      </c>
      <c r="Q1639" s="737">
        <f t="shared" si="77"/>
        <v>7.1145814418013431E-2</v>
      </c>
      <c r="R1639" s="714" t="s">
        <v>498</v>
      </c>
      <c r="S1639" s="721" t="s">
        <v>1521</v>
      </c>
      <c r="U1639" s="714">
        <v>48.9</v>
      </c>
      <c r="V1639" s="714">
        <v>10374</v>
      </c>
    </row>
    <row r="1640" spans="1:22">
      <c r="A1640" s="721" t="s">
        <v>671</v>
      </c>
      <c r="B1640" s="714">
        <v>2008</v>
      </c>
      <c r="D1640" s="722" t="s">
        <v>671</v>
      </c>
      <c r="E1640" s="722" t="s">
        <v>732</v>
      </c>
      <c r="F1640" s="714" t="s">
        <v>705</v>
      </c>
      <c r="G1640" s="723" t="s">
        <v>1519</v>
      </c>
      <c r="H1640" s="714" t="s">
        <v>1653</v>
      </c>
      <c r="I1640" s="714" t="s">
        <v>1484</v>
      </c>
      <c r="J1640" s="724">
        <v>1</v>
      </c>
      <c r="K1640" s="741">
        <v>7.1127655710913373</v>
      </c>
      <c r="L1640" s="741">
        <v>1</v>
      </c>
      <c r="M1640" s="736">
        <v>100</v>
      </c>
      <c r="N1640" s="719">
        <f t="shared" si="76"/>
        <v>7.1127655710913373</v>
      </c>
      <c r="O1640" s="737">
        <f t="shared" si="75"/>
        <v>7.1127655710913368E-2</v>
      </c>
      <c r="P1640" s="738">
        <v>0</v>
      </c>
      <c r="Q1640" s="737">
        <f t="shared" si="77"/>
        <v>7.1127655710913368E-2</v>
      </c>
      <c r="R1640" s="714" t="s">
        <v>498</v>
      </c>
      <c r="S1640" s="721" t="s">
        <v>1521</v>
      </c>
      <c r="U1640" s="714">
        <v>48.9</v>
      </c>
      <c r="V1640" s="714">
        <v>10374</v>
      </c>
    </row>
    <row r="1641" spans="1:22">
      <c r="A1641" s="721" t="s">
        <v>671</v>
      </c>
      <c r="B1641" s="714">
        <v>2008</v>
      </c>
      <c r="D1641" s="722" t="s">
        <v>670</v>
      </c>
      <c r="E1641" s="722" t="s">
        <v>1493</v>
      </c>
      <c r="F1641" s="714" t="s">
        <v>705</v>
      </c>
      <c r="G1641" s="723" t="s">
        <v>1519</v>
      </c>
      <c r="H1641" s="714" t="s">
        <v>1653</v>
      </c>
      <c r="I1641" s="714" t="s">
        <v>1484</v>
      </c>
      <c r="J1641" s="724">
        <v>1</v>
      </c>
      <c r="K1641" s="741">
        <v>9.8165970582894495</v>
      </c>
      <c r="L1641" s="741">
        <v>1</v>
      </c>
      <c r="M1641" s="736">
        <v>100</v>
      </c>
      <c r="N1641" s="719">
        <f t="shared" si="76"/>
        <v>9.8165970582894495</v>
      </c>
      <c r="O1641" s="737">
        <f t="shared" si="75"/>
        <v>9.8165970582894502E-2</v>
      </c>
      <c r="P1641" s="738">
        <v>0</v>
      </c>
      <c r="Q1641" s="737">
        <f t="shared" si="77"/>
        <v>9.8165970582894502E-2</v>
      </c>
      <c r="R1641" s="714" t="s">
        <v>498</v>
      </c>
      <c r="S1641" s="721" t="s">
        <v>1521</v>
      </c>
      <c r="U1641" s="714">
        <v>48.9</v>
      </c>
      <c r="V1641" s="714">
        <v>10374</v>
      </c>
    </row>
    <row r="1642" spans="1:22">
      <c r="A1642" s="721" t="s">
        <v>671</v>
      </c>
      <c r="B1642" s="714">
        <v>2008</v>
      </c>
      <c r="D1642" s="722" t="s">
        <v>671</v>
      </c>
      <c r="E1642" s="722" t="s">
        <v>732</v>
      </c>
      <c r="F1642" s="714" t="s">
        <v>705</v>
      </c>
      <c r="G1642" s="723" t="s">
        <v>1519</v>
      </c>
      <c r="H1642" s="714" t="s">
        <v>1653</v>
      </c>
      <c r="I1642" s="714" t="s">
        <v>1484</v>
      </c>
      <c r="J1642" s="724">
        <v>1</v>
      </c>
      <c r="K1642" s="741">
        <v>6.3283094243689844</v>
      </c>
      <c r="L1642" s="741">
        <v>1</v>
      </c>
      <c r="M1642" s="736">
        <v>100</v>
      </c>
      <c r="N1642" s="719">
        <f t="shared" si="76"/>
        <v>6.3283094243689844</v>
      </c>
      <c r="O1642" s="737">
        <f t="shared" si="75"/>
        <v>6.3283094243689844E-2</v>
      </c>
      <c r="P1642" s="738">
        <v>0</v>
      </c>
      <c r="Q1642" s="737">
        <f t="shared" si="77"/>
        <v>6.3283094243689844E-2</v>
      </c>
      <c r="R1642" s="714" t="s">
        <v>498</v>
      </c>
      <c r="S1642" s="721" t="s">
        <v>1521</v>
      </c>
      <c r="U1642" s="714">
        <v>48.9</v>
      </c>
      <c r="V1642" s="714">
        <v>10374</v>
      </c>
    </row>
    <row r="1643" spans="1:22">
      <c r="A1643" s="721" t="s">
        <v>1657</v>
      </c>
      <c r="B1643" s="714">
        <v>2008</v>
      </c>
      <c r="D1643" s="722" t="s">
        <v>598</v>
      </c>
      <c r="E1643" s="722" t="s">
        <v>333</v>
      </c>
      <c r="F1643" s="714" t="s">
        <v>705</v>
      </c>
      <c r="G1643" s="723" t="s">
        <v>1658</v>
      </c>
      <c r="H1643" s="714" t="s">
        <v>1659</v>
      </c>
      <c r="I1643" s="714" t="s">
        <v>402</v>
      </c>
      <c r="J1643" s="724">
        <v>1</v>
      </c>
      <c r="K1643" s="741">
        <v>13.183221354639549</v>
      </c>
      <c r="L1643" s="741">
        <v>1</v>
      </c>
      <c r="M1643" s="736">
        <v>100</v>
      </c>
      <c r="N1643" s="719">
        <f t="shared" si="76"/>
        <v>13.183221354639549</v>
      </c>
      <c r="O1643" s="737">
        <f t="shared" ref="O1643:O1692" si="78">+N1643/J1643/M1643*100</f>
        <v>13.183221354639549</v>
      </c>
      <c r="P1643" s="738">
        <v>0</v>
      </c>
      <c r="Q1643" s="737">
        <f t="shared" si="77"/>
        <v>13.183221354639549</v>
      </c>
      <c r="R1643" s="714" t="s">
        <v>498</v>
      </c>
      <c r="S1643" s="721" t="s">
        <v>1660</v>
      </c>
      <c r="U1643" s="714">
        <v>48.9</v>
      </c>
      <c r="V1643" s="714">
        <v>10374</v>
      </c>
    </row>
    <row r="1644" spans="1:22">
      <c r="A1644" s="721" t="s">
        <v>1657</v>
      </c>
      <c r="B1644" s="714">
        <v>2008</v>
      </c>
      <c r="D1644" s="722" t="s">
        <v>1661</v>
      </c>
      <c r="E1644" s="722" t="s">
        <v>1662</v>
      </c>
      <c r="F1644" s="714" t="s">
        <v>705</v>
      </c>
      <c r="G1644" s="723" t="s">
        <v>1658</v>
      </c>
      <c r="H1644" s="714" t="s">
        <v>1659</v>
      </c>
      <c r="I1644" s="714" t="s">
        <v>1484</v>
      </c>
      <c r="J1644" s="724">
        <v>1</v>
      </c>
      <c r="K1644" s="741">
        <v>3.4501543490103503</v>
      </c>
      <c r="L1644" s="741">
        <v>1</v>
      </c>
      <c r="M1644" s="736">
        <v>100</v>
      </c>
      <c r="N1644" s="719">
        <f t="shared" si="76"/>
        <v>3.4501543490103503</v>
      </c>
      <c r="O1644" s="737">
        <f t="shared" si="78"/>
        <v>3.4501543490103503</v>
      </c>
      <c r="P1644" s="738">
        <v>0</v>
      </c>
      <c r="Q1644" s="737">
        <f t="shared" si="77"/>
        <v>3.4501543490103503</v>
      </c>
      <c r="R1644" s="714" t="s">
        <v>498</v>
      </c>
      <c r="S1644" s="721" t="s">
        <v>1660</v>
      </c>
      <c r="U1644" s="714">
        <v>48.9</v>
      </c>
      <c r="V1644" s="714">
        <v>10374</v>
      </c>
    </row>
    <row r="1645" spans="1:22">
      <c r="A1645" s="721" t="s">
        <v>1657</v>
      </c>
      <c r="B1645" s="714">
        <v>2008</v>
      </c>
      <c r="D1645" s="722" t="s">
        <v>1661</v>
      </c>
      <c r="E1645" s="722" t="s">
        <v>1662</v>
      </c>
      <c r="F1645" s="714" t="s">
        <v>705</v>
      </c>
      <c r="G1645" s="723" t="s">
        <v>1658</v>
      </c>
      <c r="H1645" s="714" t="s">
        <v>1659</v>
      </c>
      <c r="I1645" s="714" t="s">
        <v>1484</v>
      </c>
      <c r="J1645" s="724">
        <v>1</v>
      </c>
      <c r="K1645" s="741">
        <v>3.3593608135100776</v>
      </c>
      <c r="L1645" s="741">
        <v>1</v>
      </c>
      <c r="M1645" s="736">
        <v>100</v>
      </c>
      <c r="N1645" s="719">
        <f t="shared" si="76"/>
        <v>3.3593608135100776</v>
      </c>
      <c r="O1645" s="737">
        <f t="shared" si="78"/>
        <v>3.3593608135100776</v>
      </c>
      <c r="P1645" s="738">
        <v>0</v>
      </c>
      <c r="Q1645" s="737">
        <f t="shared" si="77"/>
        <v>3.3593608135100776</v>
      </c>
      <c r="R1645" s="714" t="s">
        <v>498</v>
      </c>
      <c r="S1645" s="721" t="s">
        <v>1660</v>
      </c>
      <c r="U1645" s="714">
        <v>48.9</v>
      </c>
      <c r="V1645" s="714">
        <v>10374</v>
      </c>
    </row>
    <row r="1646" spans="1:22">
      <c r="A1646" s="721" t="s">
        <v>1657</v>
      </c>
      <c r="B1646" s="714">
        <v>2008</v>
      </c>
      <c r="D1646" s="722" t="s">
        <v>598</v>
      </c>
      <c r="E1646" s="722" t="s">
        <v>333</v>
      </c>
      <c r="F1646" s="714" t="s">
        <v>705</v>
      </c>
      <c r="G1646" s="723" t="s">
        <v>1658</v>
      </c>
      <c r="H1646" s="714" t="s">
        <v>1659</v>
      </c>
      <c r="I1646" s="714" t="s">
        <v>402</v>
      </c>
      <c r="J1646" s="724">
        <v>1</v>
      </c>
      <c r="K1646" s="741">
        <v>11.661521699654983</v>
      </c>
      <c r="L1646" s="741">
        <v>1</v>
      </c>
      <c r="M1646" s="736">
        <v>100</v>
      </c>
      <c r="N1646" s="719">
        <f t="shared" si="76"/>
        <v>11.661521699654983</v>
      </c>
      <c r="O1646" s="737">
        <f t="shared" si="78"/>
        <v>11.661521699654983</v>
      </c>
      <c r="P1646" s="738">
        <v>0</v>
      </c>
      <c r="Q1646" s="737">
        <f t="shared" si="77"/>
        <v>11.661521699654983</v>
      </c>
      <c r="R1646" s="714" t="s">
        <v>498</v>
      </c>
      <c r="S1646" s="721" t="s">
        <v>1660</v>
      </c>
      <c r="U1646" s="714">
        <v>48.9</v>
      </c>
      <c r="V1646" s="714">
        <v>10374</v>
      </c>
    </row>
    <row r="1647" spans="1:22">
      <c r="A1647" s="721" t="s">
        <v>1657</v>
      </c>
      <c r="B1647" s="714">
        <v>2008</v>
      </c>
      <c r="D1647" s="722" t="s">
        <v>598</v>
      </c>
      <c r="E1647" s="722" t="s">
        <v>333</v>
      </c>
      <c r="F1647" s="714" t="s">
        <v>705</v>
      </c>
      <c r="G1647" s="723" t="s">
        <v>1658</v>
      </c>
      <c r="H1647" s="714" t="s">
        <v>1659</v>
      </c>
      <c r="I1647" s="714" t="s">
        <v>402</v>
      </c>
      <c r="J1647" s="724">
        <v>1</v>
      </c>
      <c r="K1647" s="741">
        <v>16.384601416379152</v>
      </c>
      <c r="L1647" s="741">
        <v>1</v>
      </c>
      <c r="M1647" s="736">
        <v>100</v>
      </c>
      <c r="N1647" s="719">
        <f t="shared" si="76"/>
        <v>16.384601416379152</v>
      </c>
      <c r="O1647" s="737">
        <f t="shared" si="78"/>
        <v>16.384601416379152</v>
      </c>
      <c r="P1647" s="738">
        <v>0</v>
      </c>
      <c r="Q1647" s="737">
        <f t="shared" si="77"/>
        <v>16.384601416379152</v>
      </c>
      <c r="R1647" s="714" t="s">
        <v>498</v>
      </c>
      <c r="S1647" s="721" t="s">
        <v>1660</v>
      </c>
      <c r="U1647" s="714">
        <v>48.9</v>
      </c>
      <c r="V1647" s="714">
        <v>10374</v>
      </c>
    </row>
    <row r="1648" spans="1:22">
      <c r="A1648" s="721" t="s">
        <v>1657</v>
      </c>
      <c r="B1648" s="714">
        <v>2008</v>
      </c>
      <c r="D1648" s="722" t="s">
        <v>1663</v>
      </c>
      <c r="E1648" s="722" t="s">
        <v>1662</v>
      </c>
      <c r="F1648" s="714" t="s">
        <v>705</v>
      </c>
      <c r="G1648" s="723" t="s">
        <v>1658</v>
      </c>
      <c r="H1648" s="714" t="s">
        <v>1659</v>
      </c>
      <c r="I1648" s="714" t="s">
        <v>1484</v>
      </c>
      <c r="J1648" s="724">
        <v>1</v>
      </c>
      <c r="K1648" s="741">
        <v>4.5632830942436895</v>
      </c>
      <c r="L1648" s="741">
        <v>1</v>
      </c>
      <c r="M1648" s="736">
        <v>100</v>
      </c>
      <c r="N1648" s="719">
        <f t="shared" si="76"/>
        <v>4.5632830942436895</v>
      </c>
      <c r="O1648" s="737">
        <f t="shared" si="78"/>
        <v>4.5632830942436895</v>
      </c>
      <c r="P1648" s="738">
        <v>0</v>
      </c>
      <c r="Q1648" s="737">
        <f t="shared" si="77"/>
        <v>4.5632830942436895</v>
      </c>
      <c r="R1648" s="714" t="s">
        <v>498</v>
      </c>
      <c r="S1648" s="721" t="s">
        <v>1660</v>
      </c>
      <c r="U1648" s="714">
        <v>48.9</v>
      </c>
      <c r="V1648" s="714">
        <v>10374</v>
      </c>
    </row>
    <row r="1649" spans="1:22">
      <c r="A1649" s="721" t="s">
        <v>1657</v>
      </c>
      <c r="B1649" s="714">
        <v>2008</v>
      </c>
      <c r="D1649" s="722" t="s">
        <v>598</v>
      </c>
      <c r="E1649" s="722" t="s">
        <v>333</v>
      </c>
      <c r="F1649" s="714" t="s">
        <v>705</v>
      </c>
      <c r="G1649" s="723" t="s">
        <v>1658</v>
      </c>
      <c r="H1649" s="714" t="s">
        <v>1659</v>
      </c>
      <c r="I1649" s="714" t="s">
        <v>402</v>
      </c>
      <c r="J1649" s="724">
        <v>1</v>
      </c>
      <c r="K1649" s="741">
        <v>12.148175049936443</v>
      </c>
      <c r="L1649" s="741">
        <v>1</v>
      </c>
      <c r="M1649" s="736">
        <v>100</v>
      </c>
      <c r="N1649" s="719">
        <f t="shared" si="76"/>
        <v>12.148175049936443</v>
      </c>
      <c r="O1649" s="737">
        <f t="shared" si="78"/>
        <v>12.148175049936443</v>
      </c>
      <c r="P1649" s="738">
        <v>0</v>
      </c>
      <c r="Q1649" s="737">
        <f t="shared" si="77"/>
        <v>12.148175049936443</v>
      </c>
      <c r="R1649" s="714" t="s">
        <v>498</v>
      </c>
      <c r="S1649" s="721" t="s">
        <v>1660</v>
      </c>
      <c r="U1649" s="714">
        <v>48.9</v>
      </c>
      <c r="V1649" s="714">
        <v>10374</v>
      </c>
    </row>
    <row r="1650" spans="1:22">
      <c r="A1650" s="721" t="s">
        <v>1657</v>
      </c>
      <c r="B1650" s="714">
        <v>2008</v>
      </c>
      <c r="D1650" s="722" t="s">
        <v>1661</v>
      </c>
      <c r="E1650" s="722" t="s">
        <v>1662</v>
      </c>
      <c r="F1650" s="714" t="s">
        <v>705</v>
      </c>
      <c r="G1650" s="723" t="s">
        <v>1658</v>
      </c>
      <c r="H1650" s="714" t="s">
        <v>1659</v>
      </c>
      <c r="I1650" s="714" t="s">
        <v>1484</v>
      </c>
      <c r="J1650" s="724">
        <v>1</v>
      </c>
      <c r="K1650" s="741">
        <v>3.7225349555111671</v>
      </c>
      <c r="L1650" s="741">
        <v>1</v>
      </c>
      <c r="M1650" s="736">
        <v>100</v>
      </c>
      <c r="N1650" s="719">
        <f t="shared" si="76"/>
        <v>3.7225349555111671</v>
      </c>
      <c r="O1650" s="737">
        <f t="shared" si="78"/>
        <v>3.7225349555111671</v>
      </c>
      <c r="P1650" s="738">
        <v>0</v>
      </c>
      <c r="Q1650" s="737">
        <f t="shared" si="77"/>
        <v>3.7225349555111671</v>
      </c>
      <c r="R1650" s="714" t="s">
        <v>498</v>
      </c>
      <c r="S1650" s="721" t="s">
        <v>1660</v>
      </c>
      <c r="U1650" s="714">
        <v>48.9</v>
      </c>
      <c r="V1650" s="714">
        <v>10374</v>
      </c>
    </row>
    <row r="1651" spans="1:22">
      <c r="A1651" s="721" t="s">
        <v>1657</v>
      </c>
      <c r="B1651" s="714">
        <v>2008</v>
      </c>
      <c r="D1651" s="722" t="s">
        <v>1661</v>
      </c>
      <c r="E1651" s="722" t="s">
        <v>1486</v>
      </c>
      <c r="F1651" s="714" t="s">
        <v>705</v>
      </c>
      <c r="G1651" s="723" t="s">
        <v>1658</v>
      </c>
      <c r="H1651" s="714" t="s">
        <v>1659</v>
      </c>
      <c r="I1651" s="714" t="s">
        <v>1484</v>
      </c>
      <c r="J1651" s="724">
        <v>1</v>
      </c>
      <c r="K1651" s="741">
        <v>3.7134556019611402</v>
      </c>
      <c r="L1651" s="741">
        <v>1</v>
      </c>
      <c r="M1651" s="736">
        <v>100</v>
      </c>
      <c r="N1651" s="719">
        <f t="shared" si="76"/>
        <v>3.7134556019611402</v>
      </c>
      <c r="O1651" s="737">
        <f t="shared" si="78"/>
        <v>3.7134556019611402</v>
      </c>
      <c r="P1651" s="738">
        <v>0</v>
      </c>
      <c r="Q1651" s="737">
        <f t="shared" si="77"/>
        <v>3.7134556019611402</v>
      </c>
      <c r="R1651" s="714" t="s">
        <v>498</v>
      </c>
      <c r="S1651" s="721" t="s">
        <v>1660</v>
      </c>
      <c r="U1651" s="714">
        <v>48.9</v>
      </c>
      <c r="V1651" s="714">
        <v>10374</v>
      </c>
    </row>
    <row r="1652" spans="1:22">
      <c r="A1652" s="721" t="s">
        <v>1657</v>
      </c>
      <c r="B1652" s="714">
        <v>2008</v>
      </c>
      <c r="D1652" s="722" t="s">
        <v>598</v>
      </c>
      <c r="E1652" s="722" t="s">
        <v>333</v>
      </c>
      <c r="F1652" s="714" t="s">
        <v>705</v>
      </c>
      <c r="G1652" s="723" t="s">
        <v>1658</v>
      </c>
      <c r="H1652" s="714" t="s">
        <v>1659</v>
      </c>
      <c r="I1652" s="714" t="s">
        <v>402</v>
      </c>
      <c r="J1652" s="724">
        <v>1</v>
      </c>
      <c r="K1652" s="741">
        <v>15.838024332667512</v>
      </c>
      <c r="L1652" s="741">
        <v>1</v>
      </c>
      <c r="M1652" s="736">
        <v>100</v>
      </c>
      <c r="N1652" s="719">
        <f t="shared" si="76"/>
        <v>15.838024332667512</v>
      </c>
      <c r="O1652" s="737">
        <f t="shared" si="78"/>
        <v>15.83802433266751</v>
      </c>
      <c r="P1652" s="738">
        <v>0</v>
      </c>
      <c r="Q1652" s="737">
        <f t="shared" si="77"/>
        <v>15.83802433266751</v>
      </c>
      <c r="R1652" s="714" t="s">
        <v>498</v>
      </c>
      <c r="S1652" s="721" t="s">
        <v>1660</v>
      </c>
      <c r="U1652" s="714">
        <v>48.9</v>
      </c>
      <c r="V1652" s="714">
        <v>10374</v>
      </c>
    </row>
    <row r="1653" spans="1:22">
      <c r="A1653" s="721" t="s">
        <v>1657</v>
      </c>
      <c r="B1653" s="714">
        <v>2008</v>
      </c>
      <c r="D1653" s="722" t="s">
        <v>1661</v>
      </c>
      <c r="E1653" s="722" t="s">
        <v>1499</v>
      </c>
      <c r="F1653" s="714" t="s">
        <v>705</v>
      </c>
      <c r="G1653" s="723" t="s">
        <v>1658</v>
      </c>
      <c r="H1653" s="714" t="s">
        <v>1659</v>
      </c>
      <c r="I1653" s="714" t="s">
        <v>1484</v>
      </c>
      <c r="J1653" s="724">
        <v>1</v>
      </c>
      <c r="K1653" s="741">
        <v>3.3829671327401485</v>
      </c>
      <c r="L1653" s="741">
        <v>1</v>
      </c>
      <c r="M1653" s="736">
        <v>100</v>
      </c>
      <c r="N1653" s="719">
        <f t="shared" si="76"/>
        <v>3.3829671327401485</v>
      </c>
      <c r="O1653" s="737">
        <f t="shared" si="78"/>
        <v>3.3829671327401485</v>
      </c>
      <c r="P1653" s="738">
        <v>0</v>
      </c>
      <c r="Q1653" s="737">
        <f t="shared" si="77"/>
        <v>3.3829671327401485</v>
      </c>
      <c r="R1653" s="714" t="s">
        <v>498</v>
      </c>
      <c r="S1653" s="721" t="s">
        <v>1660</v>
      </c>
      <c r="U1653" s="714">
        <v>48.9</v>
      </c>
      <c r="V1653" s="714">
        <v>10374</v>
      </c>
    </row>
    <row r="1654" spans="1:22">
      <c r="A1654" s="721" t="s">
        <v>1657</v>
      </c>
      <c r="B1654" s="714">
        <v>2008</v>
      </c>
      <c r="D1654" s="722" t="s">
        <v>598</v>
      </c>
      <c r="E1654" s="722" t="s">
        <v>333</v>
      </c>
      <c r="F1654" s="714" t="s">
        <v>705</v>
      </c>
      <c r="G1654" s="723" t="s">
        <v>1658</v>
      </c>
      <c r="H1654" s="714" t="s">
        <v>1659</v>
      </c>
      <c r="I1654" s="714" t="s">
        <v>402</v>
      </c>
      <c r="J1654" s="724">
        <v>1</v>
      </c>
      <c r="K1654" s="741">
        <v>16.384601416379152</v>
      </c>
      <c r="L1654" s="741">
        <v>1</v>
      </c>
      <c r="M1654" s="736">
        <v>100</v>
      </c>
      <c r="N1654" s="719">
        <f t="shared" si="76"/>
        <v>16.384601416379152</v>
      </c>
      <c r="O1654" s="737">
        <f t="shared" si="78"/>
        <v>16.384601416379152</v>
      </c>
      <c r="P1654" s="738">
        <v>0</v>
      </c>
      <c r="Q1654" s="737">
        <f t="shared" si="77"/>
        <v>16.384601416379152</v>
      </c>
      <c r="R1654" s="714" t="s">
        <v>498</v>
      </c>
      <c r="S1654" s="721" t="s">
        <v>1660</v>
      </c>
      <c r="U1654" s="714">
        <v>48.9</v>
      </c>
      <c r="V1654" s="714">
        <v>10374</v>
      </c>
    </row>
    <row r="1655" spans="1:22">
      <c r="A1655" s="721" t="s">
        <v>1657</v>
      </c>
      <c r="B1655" s="714">
        <v>2008</v>
      </c>
      <c r="D1655" s="722" t="s">
        <v>1657</v>
      </c>
      <c r="E1655" s="722" t="s">
        <v>1499</v>
      </c>
      <c r="F1655" s="714" t="s">
        <v>705</v>
      </c>
      <c r="G1655" s="723" t="s">
        <v>1658</v>
      </c>
      <c r="H1655" s="714" t="s">
        <v>1659</v>
      </c>
      <c r="I1655" s="714" t="s">
        <v>1484</v>
      </c>
      <c r="J1655" s="724">
        <v>1</v>
      </c>
      <c r="K1655" s="741">
        <v>3.7860904303613578</v>
      </c>
      <c r="L1655" s="741">
        <v>1</v>
      </c>
      <c r="M1655" s="736">
        <v>100</v>
      </c>
      <c r="N1655" s="719">
        <f t="shared" si="76"/>
        <v>3.7860904303613578</v>
      </c>
      <c r="O1655" s="737">
        <f t="shared" si="78"/>
        <v>3.7860904303613578</v>
      </c>
      <c r="P1655" s="738">
        <v>0</v>
      </c>
      <c r="Q1655" s="737">
        <f t="shared" si="77"/>
        <v>3.7860904303613578</v>
      </c>
      <c r="R1655" s="714" t="s">
        <v>498</v>
      </c>
      <c r="S1655" s="721" t="s">
        <v>1660</v>
      </c>
      <c r="U1655" s="714">
        <v>48.9</v>
      </c>
      <c r="V1655" s="714">
        <v>10374</v>
      </c>
    </row>
    <row r="1656" spans="1:22">
      <c r="A1656" s="721" t="s">
        <v>1657</v>
      </c>
      <c r="B1656" s="714">
        <v>2008</v>
      </c>
      <c r="D1656" s="722" t="s">
        <v>598</v>
      </c>
      <c r="E1656" s="722" t="s">
        <v>333</v>
      </c>
      <c r="F1656" s="714" t="s">
        <v>705</v>
      </c>
      <c r="G1656" s="723" t="s">
        <v>1658</v>
      </c>
      <c r="H1656" s="714" t="s">
        <v>1659</v>
      </c>
      <c r="I1656" s="714" t="s">
        <v>402</v>
      </c>
      <c r="J1656" s="724">
        <v>1</v>
      </c>
      <c r="K1656" s="741">
        <v>14.172870891592517</v>
      </c>
      <c r="L1656" s="741">
        <v>1</v>
      </c>
      <c r="M1656" s="736">
        <v>100</v>
      </c>
      <c r="N1656" s="719">
        <f t="shared" si="76"/>
        <v>14.172870891592517</v>
      </c>
      <c r="O1656" s="737">
        <f t="shared" si="78"/>
        <v>14.172870891592519</v>
      </c>
      <c r="P1656" s="738">
        <v>0</v>
      </c>
      <c r="Q1656" s="737">
        <f t="shared" si="77"/>
        <v>14.172870891592519</v>
      </c>
      <c r="R1656" s="714" t="s">
        <v>498</v>
      </c>
      <c r="S1656" s="721" t="s">
        <v>1660</v>
      </c>
      <c r="U1656" s="714">
        <v>48.9</v>
      </c>
      <c r="V1656" s="714">
        <v>10374</v>
      </c>
    </row>
    <row r="1657" spans="1:22">
      <c r="A1657" s="721" t="s">
        <v>1657</v>
      </c>
      <c r="B1657" s="714">
        <v>2008</v>
      </c>
      <c r="D1657" s="722" t="s">
        <v>1663</v>
      </c>
      <c r="E1657" s="722" t="s">
        <v>1486</v>
      </c>
      <c r="F1657" s="714" t="s">
        <v>705</v>
      </c>
      <c r="G1657" s="723" t="s">
        <v>1658</v>
      </c>
      <c r="H1657" s="714" t="s">
        <v>1659</v>
      </c>
      <c r="I1657" s="714" t="s">
        <v>1484</v>
      </c>
      <c r="J1657" s="724">
        <v>1</v>
      </c>
      <c r="K1657" s="741">
        <v>4.0675503904122019</v>
      </c>
      <c r="L1657" s="741">
        <v>1</v>
      </c>
      <c r="M1657" s="736">
        <v>100</v>
      </c>
      <c r="N1657" s="719">
        <f t="shared" si="76"/>
        <v>4.0675503904122019</v>
      </c>
      <c r="O1657" s="737">
        <f t="shared" si="78"/>
        <v>4.0675503904122019</v>
      </c>
      <c r="P1657" s="738">
        <v>0</v>
      </c>
      <c r="Q1657" s="737">
        <f t="shared" si="77"/>
        <v>4.0675503904122019</v>
      </c>
      <c r="R1657" s="714" t="s">
        <v>498</v>
      </c>
      <c r="S1657" s="721" t="s">
        <v>1660</v>
      </c>
      <c r="U1657" s="714">
        <v>48.9</v>
      </c>
      <c r="V1657" s="714">
        <v>10374</v>
      </c>
    </row>
    <row r="1658" spans="1:22">
      <c r="A1658" s="721" t="s">
        <v>1657</v>
      </c>
      <c r="B1658" s="714">
        <v>2008</v>
      </c>
      <c r="D1658" s="722" t="s">
        <v>598</v>
      </c>
      <c r="E1658" s="722" t="s">
        <v>333</v>
      </c>
      <c r="F1658" s="714" t="s">
        <v>705</v>
      </c>
      <c r="G1658" s="723" t="s">
        <v>1658</v>
      </c>
      <c r="H1658" s="714" t="s">
        <v>1659</v>
      </c>
      <c r="I1658" s="714" t="s">
        <v>402</v>
      </c>
      <c r="J1658" s="724">
        <v>1</v>
      </c>
      <c r="K1658" s="741">
        <v>12.974396222988922</v>
      </c>
      <c r="L1658" s="741">
        <v>1</v>
      </c>
      <c r="M1658" s="736">
        <v>100</v>
      </c>
      <c r="N1658" s="719">
        <f t="shared" si="76"/>
        <v>12.974396222988922</v>
      </c>
      <c r="O1658" s="737">
        <f t="shared" si="78"/>
        <v>12.97439622298892</v>
      </c>
      <c r="P1658" s="738">
        <v>0</v>
      </c>
      <c r="Q1658" s="737">
        <f t="shared" si="77"/>
        <v>12.97439622298892</v>
      </c>
      <c r="R1658" s="714" t="s">
        <v>498</v>
      </c>
      <c r="S1658" s="721" t="s">
        <v>1660</v>
      </c>
      <c r="U1658" s="714">
        <v>48.9</v>
      </c>
      <c r="V1658" s="714">
        <v>10374</v>
      </c>
    </row>
    <row r="1659" spans="1:22">
      <c r="A1659" s="721" t="s">
        <v>1657</v>
      </c>
      <c r="B1659" s="714">
        <v>2008</v>
      </c>
      <c r="D1659" s="722" t="s">
        <v>1657</v>
      </c>
      <c r="E1659" s="722" t="s">
        <v>1486</v>
      </c>
      <c r="F1659" s="714" t="s">
        <v>705</v>
      </c>
      <c r="G1659" s="723" t="s">
        <v>1658</v>
      </c>
      <c r="H1659" s="714" t="s">
        <v>1659</v>
      </c>
      <c r="I1659" s="714" t="s">
        <v>1484</v>
      </c>
      <c r="J1659" s="724">
        <v>1</v>
      </c>
      <c r="K1659" s="741">
        <v>3.831487198111494</v>
      </c>
      <c r="L1659" s="741">
        <v>1</v>
      </c>
      <c r="M1659" s="736">
        <v>100</v>
      </c>
      <c r="N1659" s="719">
        <f t="shared" si="76"/>
        <v>3.831487198111494</v>
      </c>
      <c r="O1659" s="737">
        <f t="shared" si="78"/>
        <v>3.831487198111494</v>
      </c>
      <c r="P1659" s="738">
        <v>0</v>
      </c>
      <c r="Q1659" s="737">
        <f t="shared" si="77"/>
        <v>3.831487198111494</v>
      </c>
      <c r="R1659" s="714" t="s">
        <v>498</v>
      </c>
      <c r="S1659" s="721" t="s">
        <v>1660</v>
      </c>
      <c r="U1659" s="714">
        <v>48.9</v>
      </c>
      <c r="V1659" s="714">
        <v>10374</v>
      </c>
    </row>
    <row r="1660" spans="1:22">
      <c r="A1660" s="721" t="s">
        <v>1657</v>
      </c>
      <c r="B1660" s="714">
        <v>2008</v>
      </c>
      <c r="D1660" s="722" t="s">
        <v>598</v>
      </c>
      <c r="E1660" s="722" t="s">
        <v>333</v>
      </c>
      <c r="F1660" s="714" t="s">
        <v>705</v>
      </c>
      <c r="G1660" s="723" t="s">
        <v>1658</v>
      </c>
      <c r="H1660" s="714" t="s">
        <v>1659</v>
      </c>
      <c r="I1660" s="714" t="s">
        <v>402</v>
      </c>
      <c r="J1660" s="724">
        <v>1</v>
      </c>
      <c r="K1660" s="741">
        <v>16.384601416379152</v>
      </c>
      <c r="L1660" s="741">
        <v>1</v>
      </c>
      <c r="M1660" s="736">
        <v>100</v>
      </c>
      <c r="N1660" s="719">
        <f t="shared" si="76"/>
        <v>16.384601416379152</v>
      </c>
      <c r="O1660" s="737">
        <f t="shared" si="78"/>
        <v>16.384601416379152</v>
      </c>
      <c r="P1660" s="738">
        <v>0</v>
      </c>
      <c r="Q1660" s="737">
        <f t="shared" si="77"/>
        <v>16.384601416379152</v>
      </c>
      <c r="R1660" s="714" t="s">
        <v>498</v>
      </c>
      <c r="S1660" s="721" t="s">
        <v>1660</v>
      </c>
      <c r="U1660" s="714">
        <v>48.9</v>
      </c>
      <c r="V1660" s="714">
        <v>10374</v>
      </c>
    </row>
    <row r="1661" spans="1:22">
      <c r="A1661" s="721" t="s">
        <v>1657</v>
      </c>
      <c r="B1661" s="714">
        <v>2008</v>
      </c>
      <c r="D1661" s="722" t="s">
        <v>1664</v>
      </c>
      <c r="E1661" s="722" t="s">
        <v>1486</v>
      </c>
      <c r="F1661" s="714" t="s">
        <v>705</v>
      </c>
      <c r="G1661" s="723" t="s">
        <v>1658</v>
      </c>
      <c r="H1661" s="714" t="s">
        <v>1659</v>
      </c>
      <c r="I1661" s="714" t="s">
        <v>1484</v>
      </c>
      <c r="J1661" s="724">
        <v>1</v>
      </c>
      <c r="K1661" s="741">
        <v>4.5578354821136733</v>
      </c>
      <c r="L1661" s="741">
        <v>1</v>
      </c>
      <c r="M1661" s="736">
        <v>100</v>
      </c>
      <c r="N1661" s="719">
        <f t="shared" si="76"/>
        <v>4.5578354821136733</v>
      </c>
      <c r="O1661" s="737">
        <f t="shared" si="78"/>
        <v>4.5578354821136733</v>
      </c>
      <c r="P1661" s="738">
        <v>0</v>
      </c>
      <c r="Q1661" s="737">
        <f t="shared" si="77"/>
        <v>4.5578354821136733</v>
      </c>
      <c r="R1661" s="714" t="s">
        <v>498</v>
      </c>
      <c r="S1661" s="721" t="s">
        <v>1660</v>
      </c>
      <c r="U1661" s="714">
        <v>48.9</v>
      </c>
      <c r="V1661" s="714">
        <v>10374</v>
      </c>
    </row>
    <row r="1662" spans="1:22">
      <c r="A1662" s="721" t="s">
        <v>1657</v>
      </c>
      <c r="B1662" s="714">
        <v>2008</v>
      </c>
      <c r="D1662" s="722" t="s">
        <v>598</v>
      </c>
      <c r="E1662" s="722" t="s">
        <v>333</v>
      </c>
      <c r="F1662" s="714" t="s">
        <v>705</v>
      </c>
      <c r="G1662" s="723" t="s">
        <v>1658</v>
      </c>
      <c r="H1662" s="714" t="s">
        <v>1659</v>
      </c>
      <c r="I1662" s="714" t="s">
        <v>402</v>
      </c>
      <c r="J1662" s="724">
        <v>1</v>
      </c>
      <c r="K1662" s="741">
        <v>13.355729072090066</v>
      </c>
      <c r="L1662" s="741">
        <v>1</v>
      </c>
      <c r="M1662" s="736">
        <v>100</v>
      </c>
      <c r="N1662" s="719">
        <f t="shared" si="76"/>
        <v>13.355729072090066</v>
      </c>
      <c r="O1662" s="737">
        <f t="shared" si="78"/>
        <v>13.355729072090067</v>
      </c>
      <c r="P1662" s="738">
        <v>0</v>
      </c>
      <c r="Q1662" s="737">
        <f t="shared" si="77"/>
        <v>13.355729072090067</v>
      </c>
      <c r="R1662" s="714" t="s">
        <v>498</v>
      </c>
      <c r="S1662" s="721" t="s">
        <v>1660</v>
      </c>
      <c r="U1662" s="714">
        <v>48.9</v>
      </c>
      <c r="V1662" s="714">
        <v>10374</v>
      </c>
    </row>
    <row r="1663" spans="1:22">
      <c r="A1663" s="721" t="s">
        <v>1657</v>
      </c>
      <c r="B1663" s="714">
        <v>2008</v>
      </c>
      <c r="D1663" s="722" t="s">
        <v>1665</v>
      </c>
      <c r="E1663" s="722" t="s">
        <v>1486</v>
      </c>
      <c r="F1663" s="714" t="s">
        <v>705</v>
      </c>
      <c r="G1663" s="723" t="s">
        <v>1658</v>
      </c>
      <c r="H1663" s="714" t="s">
        <v>1659</v>
      </c>
      <c r="I1663" s="714" t="s">
        <v>1484</v>
      </c>
      <c r="J1663" s="724">
        <v>1</v>
      </c>
      <c r="K1663" s="741">
        <v>3.831487198111494</v>
      </c>
      <c r="L1663" s="741">
        <v>1</v>
      </c>
      <c r="M1663" s="736">
        <v>100</v>
      </c>
      <c r="N1663" s="719">
        <f t="shared" si="76"/>
        <v>3.831487198111494</v>
      </c>
      <c r="O1663" s="737">
        <f t="shared" si="78"/>
        <v>3.831487198111494</v>
      </c>
      <c r="P1663" s="738">
        <v>0</v>
      </c>
      <c r="Q1663" s="737">
        <f t="shared" si="77"/>
        <v>3.831487198111494</v>
      </c>
      <c r="R1663" s="714" t="s">
        <v>498</v>
      </c>
      <c r="S1663" s="721" t="s">
        <v>1660</v>
      </c>
      <c r="U1663" s="714">
        <v>48.9</v>
      </c>
      <c r="V1663" s="714">
        <v>10374</v>
      </c>
    </row>
    <row r="1664" spans="1:22">
      <c r="A1664" s="721" t="s">
        <v>1657</v>
      </c>
      <c r="B1664" s="714">
        <v>2008</v>
      </c>
      <c r="D1664" s="722" t="s">
        <v>598</v>
      </c>
      <c r="E1664" s="722" t="s">
        <v>333</v>
      </c>
      <c r="F1664" s="714" t="s">
        <v>705</v>
      </c>
      <c r="G1664" s="723" t="s">
        <v>1658</v>
      </c>
      <c r="H1664" s="714" t="s">
        <v>1659</v>
      </c>
      <c r="I1664" s="714" t="s">
        <v>402</v>
      </c>
      <c r="J1664" s="724">
        <v>1</v>
      </c>
      <c r="K1664" s="741">
        <v>11.352823678954058</v>
      </c>
      <c r="L1664" s="741">
        <v>1</v>
      </c>
      <c r="M1664" s="736">
        <v>100</v>
      </c>
      <c r="N1664" s="719">
        <f t="shared" si="76"/>
        <v>11.352823678954058</v>
      </c>
      <c r="O1664" s="737">
        <f t="shared" si="78"/>
        <v>11.352823678954058</v>
      </c>
      <c r="P1664" s="738">
        <v>0</v>
      </c>
      <c r="Q1664" s="737">
        <f t="shared" si="77"/>
        <v>11.352823678954058</v>
      </c>
      <c r="R1664" s="714" t="s">
        <v>498</v>
      </c>
      <c r="S1664" s="721" t="s">
        <v>1660</v>
      </c>
      <c r="U1664" s="714">
        <v>48.9</v>
      </c>
      <c r="V1664" s="714">
        <v>10374</v>
      </c>
    </row>
    <row r="1665" spans="1:22">
      <c r="A1665" s="721" t="s">
        <v>1657</v>
      </c>
      <c r="B1665" s="714">
        <v>2008</v>
      </c>
      <c r="D1665" s="722" t="s">
        <v>1665</v>
      </c>
      <c r="E1665" s="722" t="s">
        <v>1486</v>
      </c>
      <c r="F1665" s="714" t="s">
        <v>705</v>
      </c>
      <c r="G1665" s="723" t="s">
        <v>1658</v>
      </c>
      <c r="H1665" s="714" t="s">
        <v>1659</v>
      </c>
      <c r="I1665" s="714" t="s">
        <v>1484</v>
      </c>
      <c r="J1665" s="724">
        <v>1</v>
      </c>
      <c r="K1665" s="741">
        <v>3.2721990194298165</v>
      </c>
      <c r="L1665" s="741">
        <v>1</v>
      </c>
      <c r="M1665" s="736">
        <v>100</v>
      </c>
      <c r="N1665" s="719">
        <f t="shared" si="76"/>
        <v>3.2721990194298165</v>
      </c>
      <c r="O1665" s="737">
        <f t="shared" si="78"/>
        <v>3.2721990194298165</v>
      </c>
      <c r="P1665" s="738">
        <v>0</v>
      </c>
      <c r="Q1665" s="737">
        <f t="shared" si="77"/>
        <v>3.2721990194298165</v>
      </c>
      <c r="R1665" s="714" t="s">
        <v>498</v>
      </c>
      <c r="S1665" s="721" t="s">
        <v>1660</v>
      </c>
      <c r="U1665" s="714">
        <v>48.9</v>
      </c>
      <c r="V1665" s="714">
        <v>10374</v>
      </c>
    </row>
    <row r="1666" spans="1:22">
      <c r="A1666" s="721" t="s">
        <v>1657</v>
      </c>
      <c r="B1666" s="714">
        <v>2008</v>
      </c>
      <c r="D1666" s="722" t="s">
        <v>598</v>
      </c>
      <c r="E1666" s="722" t="s">
        <v>333</v>
      </c>
      <c r="F1666" s="714" t="s">
        <v>705</v>
      </c>
      <c r="G1666" s="723" t="s">
        <v>1658</v>
      </c>
      <c r="H1666" s="714" t="s">
        <v>1659</v>
      </c>
      <c r="I1666" s="714" t="s">
        <v>402</v>
      </c>
      <c r="J1666" s="724">
        <v>1</v>
      </c>
      <c r="K1666" s="741">
        <v>13.397494098420191</v>
      </c>
      <c r="L1666" s="741">
        <v>1</v>
      </c>
      <c r="M1666" s="736">
        <v>100</v>
      </c>
      <c r="N1666" s="719">
        <f t="shared" si="76"/>
        <v>13.397494098420191</v>
      </c>
      <c r="O1666" s="737">
        <f t="shared" si="78"/>
        <v>13.397494098420189</v>
      </c>
      <c r="P1666" s="738">
        <v>0</v>
      </c>
      <c r="Q1666" s="737">
        <f t="shared" si="77"/>
        <v>13.397494098420189</v>
      </c>
      <c r="R1666" s="714" t="s">
        <v>498</v>
      </c>
      <c r="S1666" s="721" t="s">
        <v>1660</v>
      </c>
      <c r="U1666" s="714">
        <v>48.9</v>
      </c>
      <c r="V1666" s="714">
        <v>10374</v>
      </c>
    </row>
    <row r="1667" spans="1:22">
      <c r="A1667" s="721" t="s">
        <v>1657</v>
      </c>
      <c r="B1667" s="714">
        <v>2008</v>
      </c>
      <c r="D1667" s="722" t="s">
        <v>1666</v>
      </c>
      <c r="E1667" s="722" t="s">
        <v>1486</v>
      </c>
      <c r="F1667" s="714" t="s">
        <v>705</v>
      </c>
      <c r="G1667" s="723" t="s">
        <v>1658</v>
      </c>
      <c r="H1667" s="714" t="s">
        <v>1659</v>
      </c>
      <c r="I1667" s="714" t="s">
        <v>1484</v>
      </c>
      <c r="J1667" s="724">
        <v>1</v>
      </c>
      <c r="K1667" s="741">
        <v>3.424732159070274</v>
      </c>
      <c r="L1667" s="741">
        <v>1</v>
      </c>
      <c r="M1667" s="736">
        <v>100</v>
      </c>
      <c r="N1667" s="719">
        <f t="shared" ref="N1667:N1692" si="79">+K1667/L1667</f>
        <v>3.424732159070274</v>
      </c>
      <c r="O1667" s="737">
        <f t="shared" si="78"/>
        <v>3.424732159070274</v>
      </c>
      <c r="P1667" s="738">
        <v>0</v>
      </c>
      <c r="Q1667" s="737">
        <f t="shared" si="77"/>
        <v>3.424732159070274</v>
      </c>
      <c r="R1667" s="714" t="s">
        <v>498</v>
      </c>
      <c r="S1667" s="721" t="s">
        <v>1660</v>
      </c>
      <c r="U1667" s="714">
        <v>48.9</v>
      </c>
      <c r="V1667" s="714">
        <v>10374</v>
      </c>
    </row>
    <row r="1668" spans="1:22">
      <c r="A1668" s="721" t="s">
        <v>1657</v>
      </c>
      <c r="B1668" s="714">
        <v>2008</v>
      </c>
      <c r="D1668" s="722" t="s">
        <v>598</v>
      </c>
      <c r="E1668" s="722" t="s">
        <v>333</v>
      </c>
      <c r="F1668" s="714" t="s">
        <v>705</v>
      </c>
      <c r="G1668" s="723" t="s">
        <v>1658</v>
      </c>
      <c r="H1668" s="714" t="s">
        <v>1659</v>
      </c>
      <c r="I1668" s="714" t="s">
        <v>402</v>
      </c>
      <c r="J1668" s="724">
        <v>1</v>
      </c>
      <c r="K1668" s="741">
        <v>12.157254403486471</v>
      </c>
      <c r="L1668" s="741">
        <v>1</v>
      </c>
      <c r="M1668" s="736">
        <v>100</v>
      </c>
      <c r="N1668" s="719">
        <f t="shared" si="79"/>
        <v>12.157254403486471</v>
      </c>
      <c r="O1668" s="737">
        <f t="shared" si="78"/>
        <v>12.157254403486471</v>
      </c>
      <c r="P1668" s="738">
        <v>0</v>
      </c>
      <c r="Q1668" s="737">
        <f t="shared" ref="Q1668:Q1692" si="80">+O1668/(1+P1668)</f>
        <v>12.157254403486471</v>
      </c>
      <c r="R1668" s="714" t="s">
        <v>498</v>
      </c>
      <c r="S1668" s="721" t="s">
        <v>1660</v>
      </c>
      <c r="U1668" s="714">
        <v>48.9</v>
      </c>
      <c r="V1668" s="714">
        <v>10374</v>
      </c>
    </row>
    <row r="1669" spans="1:22">
      <c r="A1669" s="721" t="s">
        <v>1657</v>
      </c>
      <c r="B1669" s="714">
        <v>2008</v>
      </c>
      <c r="D1669" s="722" t="s">
        <v>1657</v>
      </c>
      <c r="E1669" s="722" t="s">
        <v>1499</v>
      </c>
      <c r="F1669" s="714" t="s">
        <v>705</v>
      </c>
      <c r="G1669" s="723" t="s">
        <v>1658</v>
      </c>
      <c r="H1669" s="714" t="s">
        <v>1659</v>
      </c>
      <c r="I1669" s="714" t="s">
        <v>1484</v>
      </c>
      <c r="J1669" s="724">
        <v>1</v>
      </c>
      <c r="K1669" s="741">
        <v>2.5331396404575992</v>
      </c>
      <c r="L1669" s="741">
        <v>1</v>
      </c>
      <c r="M1669" s="736">
        <v>100</v>
      </c>
      <c r="N1669" s="719">
        <f t="shared" si="79"/>
        <v>2.5331396404575992</v>
      </c>
      <c r="O1669" s="737">
        <f t="shared" si="78"/>
        <v>2.5331396404575992</v>
      </c>
      <c r="P1669" s="738">
        <v>0</v>
      </c>
      <c r="Q1669" s="737">
        <f t="shared" si="80"/>
        <v>2.5331396404575992</v>
      </c>
      <c r="R1669" s="714" t="s">
        <v>498</v>
      </c>
      <c r="S1669" s="721" t="s">
        <v>1660</v>
      </c>
      <c r="U1669" s="714">
        <v>48.9</v>
      </c>
      <c r="V1669" s="714">
        <v>10374</v>
      </c>
    </row>
    <row r="1670" spans="1:22">
      <c r="A1670" s="721" t="s">
        <v>1657</v>
      </c>
      <c r="B1670" s="714">
        <v>2008</v>
      </c>
      <c r="D1670" s="722" t="s">
        <v>598</v>
      </c>
      <c r="E1670" s="722" t="s">
        <v>333</v>
      </c>
      <c r="F1670" s="714" t="s">
        <v>705</v>
      </c>
      <c r="G1670" s="723" t="s">
        <v>1658</v>
      </c>
      <c r="H1670" s="714" t="s">
        <v>1659</v>
      </c>
      <c r="I1670" s="714" t="s">
        <v>402</v>
      </c>
      <c r="J1670" s="724">
        <v>1</v>
      </c>
      <c r="K1670" s="741">
        <v>14.109315416742326</v>
      </c>
      <c r="L1670" s="741">
        <v>1</v>
      </c>
      <c r="M1670" s="736">
        <v>100</v>
      </c>
      <c r="N1670" s="719">
        <f t="shared" si="79"/>
        <v>14.109315416742326</v>
      </c>
      <c r="O1670" s="737">
        <f t="shared" si="78"/>
        <v>14.109315416742326</v>
      </c>
      <c r="P1670" s="738">
        <v>0</v>
      </c>
      <c r="Q1670" s="737">
        <f t="shared" si="80"/>
        <v>14.109315416742326</v>
      </c>
      <c r="R1670" s="714" t="s">
        <v>498</v>
      </c>
      <c r="S1670" s="721" t="s">
        <v>1660</v>
      </c>
      <c r="U1670" s="714">
        <v>48.9</v>
      </c>
      <c r="V1670" s="714">
        <v>10374</v>
      </c>
    </row>
    <row r="1671" spans="1:22">
      <c r="A1671" s="721" t="s">
        <v>1657</v>
      </c>
      <c r="B1671" s="714">
        <v>2008</v>
      </c>
      <c r="D1671" s="722" t="s">
        <v>598</v>
      </c>
      <c r="E1671" s="722" t="s">
        <v>333</v>
      </c>
      <c r="F1671" s="714" t="s">
        <v>705</v>
      </c>
      <c r="G1671" s="723" t="s">
        <v>1658</v>
      </c>
      <c r="H1671" s="714" t="s">
        <v>1659</v>
      </c>
      <c r="I1671" s="714" t="s">
        <v>402</v>
      </c>
      <c r="J1671" s="724">
        <v>1</v>
      </c>
      <c r="K1671" s="741">
        <v>11.394588705284184</v>
      </c>
      <c r="L1671" s="741">
        <v>1</v>
      </c>
      <c r="M1671" s="736">
        <v>100</v>
      </c>
      <c r="N1671" s="719">
        <f t="shared" si="79"/>
        <v>11.394588705284184</v>
      </c>
      <c r="O1671" s="737">
        <f t="shared" si="78"/>
        <v>11.394588705284184</v>
      </c>
      <c r="P1671" s="738">
        <v>0</v>
      </c>
      <c r="Q1671" s="737">
        <f t="shared" si="80"/>
        <v>11.394588705284184</v>
      </c>
      <c r="R1671" s="714" t="s">
        <v>498</v>
      </c>
      <c r="S1671" s="721" t="s">
        <v>1660</v>
      </c>
      <c r="U1671" s="714">
        <v>48.9</v>
      </c>
      <c r="V1671" s="714">
        <v>10374</v>
      </c>
    </row>
    <row r="1672" spans="1:22">
      <c r="A1672" s="721" t="s">
        <v>1657</v>
      </c>
      <c r="B1672" s="714">
        <v>2008</v>
      </c>
      <c r="D1672" s="722" t="s">
        <v>1667</v>
      </c>
      <c r="E1672" s="722" t="s">
        <v>1486</v>
      </c>
      <c r="F1672" s="714" t="s">
        <v>705</v>
      </c>
      <c r="G1672" s="723" t="s">
        <v>1658</v>
      </c>
      <c r="H1672" s="714" t="s">
        <v>1659</v>
      </c>
      <c r="I1672" s="714" t="s">
        <v>1484</v>
      </c>
      <c r="J1672" s="724">
        <v>1</v>
      </c>
      <c r="K1672" s="741">
        <v>4.1220265117123658</v>
      </c>
      <c r="L1672" s="741">
        <v>1</v>
      </c>
      <c r="M1672" s="736">
        <v>100</v>
      </c>
      <c r="N1672" s="719">
        <f t="shared" si="79"/>
        <v>4.1220265117123658</v>
      </c>
      <c r="O1672" s="737">
        <f t="shared" si="78"/>
        <v>4.1220265117123658</v>
      </c>
      <c r="P1672" s="738">
        <v>0</v>
      </c>
      <c r="Q1672" s="737">
        <f t="shared" si="80"/>
        <v>4.1220265117123658</v>
      </c>
      <c r="R1672" s="714" t="s">
        <v>498</v>
      </c>
      <c r="S1672" s="721" t="s">
        <v>1660</v>
      </c>
      <c r="U1672" s="714">
        <v>48.9</v>
      </c>
      <c r="V1672" s="714">
        <v>10374</v>
      </c>
    </row>
    <row r="1673" spans="1:22">
      <c r="A1673" s="721" t="s">
        <v>1657</v>
      </c>
      <c r="B1673" s="714">
        <v>2008</v>
      </c>
      <c r="D1673" s="722" t="s">
        <v>598</v>
      </c>
      <c r="E1673" s="722" t="s">
        <v>333</v>
      </c>
      <c r="F1673" s="714" t="s">
        <v>705</v>
      </c>
      <c r="G1673" s="723" t="s">
        <v>1658</v>
      </c>
      <c r="H1673" s="714" t="s">
        <v>1659</v>
      </c>
      <c r="I1673" s="714" t="s">
        <v>402</v>
      </c>
      <c r="J1673" s="724">
        <v>1</v>
      </c>
      <c r="K1673" s="741">
        <v>12.965316869438896</v>
      </c>
      <c r="L1673" s="741">
        <v>1</v>
      </c>
      <c r="M1673" s="736">
        <v>100</v>
      </c>
      <c r="N1673" s="719">
        <f t="shared" si="79"/>
        <v>12.965316869438896</v>
      </c>
      <c r="O1673" s="737">
        <f t="shared" si="78"/>
        <v>12.965316869438896</v>
      </c>
      <c r="P1673" s="738">
        <v>0</v>
      </c>
      <c r="Q1673" s="737">
        <f t="shared" si="80"/>
        <v>12.965316869438896</v>
      </c>
      <c r="R1673" s="714" t="s">
        <v>498</v>
      </c>
      <c r="S1673" s="721" t="s">
        <v>1660</v>
      </c>
      <c r="U1673" s="714">
        <v>48.9</v>
      </c>
      <c r="V1673" s="714">
        <v>10374</v>
      </c>
    </row>
    <row r="1674" spans="1:22">
      <c r="A1674" s="721" t="s">
        <v>1657</v>
      </c>
      <c r="B1674" s="714">
        <v>2008</v>
      </c>
      <c r="D1674" s="722" t="s">
        <v>1661</v>
      </c>
      <c r="E1674" s="722" t="s">
        <v>1499</v>
      </c>
      <c r="F1674" s="714" t="s">
        <v>705</v>
      </c>
      <c r="G1674" s="723" t="s">
        <v>1658</v>
      </c>
      <c r="H1674" s="714" t="s">
        <v>1659</v>
      </c>
      <c r="I1674" s="714" t="s">
        <v>1484</v>
      </c>
      <c r="J1674" s="724">
        <v>1</v>
      </c>
      <c r="K1674" s="741">
        <v>2.8509170147085525</v>
      </c>
      <c r="L1674" s="741">
        <v>1</v>
      </c>
      <c r="M1674" s="736">
        <v>100</v>
      </c>
      <c r="N1674" s="719">
        <f t="shared" si="79"/>
        <v>2.8509170147085525</v>
      </c>
      <c r="O1674" s="737">
        <f t="shared" si="78"/>
        <v>2.8509170147085525</v>
      </c>
      <c r="P1674" s="738">
        <v>0</v>
      </c>
      <c r="Q1674" s="737">
        <f t="shared" si="80"/>
        <v>2.8509170147085525</v>
      </c>
      <c r="R1674" s="714" t="s">
        <v>498</v>
      </c>
      <c r="S1674" s="721" t="s">
        <v>1660</v>
      </c>
      <c r="U1674" s="714">
        <v>48.9</v>
      </c>
      <c r="V1674" s="714">
        <v>10374</v>
      </c>
    </row>
    <row r="1675" spans="1:22">
      <c r="A1675" s="721" t="s">
        <v>1657</v>
      </c>
      <c r="B1675" s="714">
        <v>2008</v>
      </c>
      <c r="D1675" s="722" t="s">
        <v>598</v>
      </c>
      <c r="E1675" s="722" t="s">
        <v>333</v>
      </c>
      <c r="F1675" s="714" t="s">
        <v>705</v>
      </c>
      <c r="G1675" s="723" t="s">
        <v>1658</v>
      </c>
      <c r="H1675" s="714" t="s">
        <v>1659</v>
      </c>
      <c r="I1675" s="714" t="s">
        <v>402</v>
      </c>
      <c r="J1675" s="724">
        <v>1</v>
      </c>
      <c r="K1675" s="741">
        <v>13.14690394043944</v>
      </c>
      <c r="L1675" s="741">
        <v>1</v>
      </c>
      <c r="M1675" s="736">
        <v>100</v>
      </c>
      <c r="N1675" s="719">
        <f t="shared" si="79"/>
        <v>13.14690394043944</v>
      </c>
      <c r="O1675" s="737">
        <f t="shared" si="78"/>
        <v>13.146903940439438</v>
      </c>
      <c r="P1675" s="738">
        <v>0</v>
      </c>
      <c r="Q1675" s="737">
        <f t="shared" si="80"/>
        <v>13.146903940439438</v>
      </c>
      <c r="R1675" s="714" t="s">
        <v>498</v>
      </c>
      <c r="S1675" s="721" t="s">
        <v>1660</v>
      </c>
      <c r="U1675" s="714">
        <v>48.9</v>
      </c>
      <c r="V1675" s="714">
        <v>10374</v>
      </c>
    </row>
    <row r="1676" spans="1:22">
      <c r="A1676" s="721" t="s">
        <v>1657</v>
      </c>
      <c r="B1676" s="714">
        <v>2008</v>
      </c>
      <c r="D1676" s="722" t="s">
        <v>598</v>
      </c>
      <c r="E1676" s="722" t="s">
        <v>333</v>
      </c>
      <c r="F1676" s="714" t="s">
        <v>705</v>
      </c>
      <c r="G1676" s="723" t="s">
        <v>1658</v>
      </c>
      <c r="H1676" s="714" t="s">
        <v>1659</v>
      </c>
      <c r="I1676" s="714" t="s">
        <v>402</v>
      </c>
      <c r="J1676" s="724">
        <v>1</v>
      </c>
      <c r="K1676" s="741">
        <v>13.591792264390774</v>
      </c>
      <c r="L1676" s="741">
        <v>1</v>
      </c>
      <c r="M1676" s="736">
        <v>100</v>
      </c>
      <c r="N1676" s="719">
        <f t="shared" si="79"/>
        <v>13.591792264390774</v>
      </c>
      <c r="O1676" s="737">
        <f t="shared" si="78"/>
        <v>13.591792264390772</v>
      </c>
      <c r="P1676" s="738">
        <v>0</v>
      </c>
      <c r="Q1676" s="737">
        <f t="shared" si="80"/>
        <v>13.591792264390772</v>
      </c>
      <c r="R1676" s="714" t="s">
        <v>498</v>
      </c>
      <c r="S1676" s="721" t="s">
        <v>1660</v>
      </c>
      <c r="U1676" s="714">
        <v>48.9</v>
      </c>
      <c r="V1676" s="714">
        <v>10374</v>
      </c>
    </row>
    <row r="1677" spans="1:22">
      <c r="A1677" s="721" t="s">
        <v>1657</v>
      </c>
      <c r="B1677" s="714">
        <v>2008</v>
      </c>
      <c r="D1677" s="722" t="s">
        <v>1665</v>
      </c>
      <c r="E1677" s="722" t="s">
        <v>1486</v>
      </c>
      <c r="F1677" s="714" t="s">
        <v>705</v>
      </c>
      <c r="G1677" s="723" t="s">
        <v>1658</v>
      </c>
      <c r="H1677" s="714" t="s">
        <v>1659</v>
      </c>
      <c r="I1677" s="714" t="s">
        <v>1484</v>
      </c>
      <c r="J1677" s="724">
        <v>1</v>
      </c>
      <c r="K1677" s="741">
        <v>2.9834755765389502</v>
      </c>
      <c r="L1677" s="741">
        <v>1</v>
      </c>
      <c r="M1677" s="736">
        <v>100</v>
      </c>
      <c r="N1677" s="719">
        <f t="shared" si="79"/>
        <v>2.9834755765389502</v>
      </c>
      <c r="O1677" s="737">
        <f t="shared" si="78"/>
        <v>2.9834755765389502</v>
      </c>
      <c r="P1677" s="738">
        <v>0</v>
      </c>
      <c r="Q1677" s="737">
        <f t="shared" si="80"/>
        <v>2.9834755765389502</v>
      </c>
      <c r="R1677" s="714" t="s">
        <v>498</v>
      </c>
      <c r="S1677" s="721" t="s">
        <v>1660</v>
      </c>
      <c r="U1677" s="714">
        <v>48.9</v>
      </c>
      <c r="V1677" s="714">
        <v>10374</v>
      </c>
    </row>
    <row r="1678" spans="1:22">
      <c r="A1678" s="721" t="s">
        <v>1657</v>
      </c>
      <c r="B1678" s="714">
        <v>2008</v>
      </c>
      <c r="D1678" s="722" t="s">
        <v>1665</v>
      </c>
      <c r="E1678" s="722" t="s">
        <v>1486</v>
      </c>
      <c r="F1678" s="714" t="s">
        <v>705</v>
      </c>
      <c r="G1678" s="723" t="s">
        <v>1658</v>
      </c>
      <c r="H1678" s="714" t="s">
        <v>1659</v>
      </c>
      <c r="I1678" s="714" t="s">
        <v>1484</v>
      </c>
      <c r="J1678" s="724">
        <v>1</v>
      </c>
      <c r="K1678" s="741">
        <v>3.2322498638096966</v>
      </c>
      <c r="L1678" s="741">
        <v>1</v>
      </c>
      <c r="M1678" s="736">
        <v>100</v>
      </c>
      <c r="N1678" s="719">
        <f t="shared" si="79"/>
        <v>3.2322498638096966</v>
      </c>
      <c r="O1678" s="737">
        <f t="shared" si="78"/>
        <v>3.232249863809697</v>
      </c>
      <c r="P1678" s="738">
        <v>0</v>
      </c>
      <c r="Q1678" s="737">
        <f t="shared" si="80"/>
        <v>3.232249863809697</v>
      </c>
      <c r="R1678" s="714" t="s">
        <v>498</v>
      </c>
      <c r="S1678" s="721" t="s">
        <v>1660</v>
      </c>
      <c r="U1678" s="714">
        <v>48.9</v>
      </c>
      <c r="V1678" s="714">
        <v>10374</v>
      </c>
    </row>
    <row r="1679" spans="1:22">
      <c r="A1679" s="721" t="s">
        <v>1657</v>
      </c>
      <c r="B1679" s="714">
        <v>2008</v>
      </c>
      <c r="D1679" s="722" t="s">
        <v>1661</v>
      </c>
      <c r="E1679" s="722" t="s">
        <v>1486</v>
      </c>
      <c r="F1679" s="714" t="s">
        <v>705</v>
      </c>
      <c r="G1679" s="723" t="s">
        <v>1658</v>
      </c>
      <c r="H1679" s="714" t="s">
        <v>1659</v>
      </c>
      <c r="I1679" s="714" t="s">
        <v>1484</v>
      </c>
      <c r="J1679" s="724">
        <v>1</v>
      </c>
      <c r="K1679" s="741">
        <v>3.412021064100236</v>
      </c>
      <c r="L1679" s="741">
        <v>1</v>
      </c>
      <c r="M1679" s="736">
        <v>100</v>
      </c>
      <c r="N1679" s="719">
        <f t="shared" si="79"/>
        <v>3.412021064100236</v>
      </c>
      <c r="O1679" s="737">
        <f t="shared" si="78"/>
        <v>3.412021064100236</v>
      </c>
      <c r="P1679" s="738">
        <v>0</v>
      </c>
      <c r="Q1679" s="737">
        <f t="shared" si="80"/>
        <v>3.412021064100236</v>
      </c>
      <c r="R1679" s="714" t="s">
        <v>498</v>
      </c>
      <c r="S1679" s="721" t="s">
        <v>1660</v>
      </c>
      <c r="U1679" s="714">
        <v>48.9</v>
      </c>
      <c r="V1679" s="714">
        <v>10374</v>
      </c>
    </row>
    <row r="1680" spans="1:22">
      <c r="A1680" s="721" t="s">
        <v>1657</v>
      </c>
      <c r="B1680" s="714">
        <v>2008</v>
      </c>
      <c r="D1680" s="722" t="s">
        <v>598</v>
      </c>
      <c r="E1680" s="722" t="s">
        <v>333</v>
      </c>
      <c r="F1680" s="714" t="s">
        <v>705</v>
      </c>
      <c r="G1680" s="723" t="s">
        <v>1658</v>
      </c>
      <c r="H1680" s="714" t="s">
        <v>1659</v>
      </c>
      <c r="I1680" s="714" t="s">
        <v>402</v>
      </c>
      <c r="J1680" s="724">
        <v>1</v>
      </c>
      <c r="K1680" s="741">
        <v>16.384601416379152</v>
      </c>
      <c r="L1680" s="741">
        <v>1</v>
      </c>
      <c r="M1680" s="736">
        <v>100</v>
      </c>
      <c r="N1680" s="719">
        <f t="shared" si="79"/>
        <v>16.384601416379152</v>
      </c>
      <c r="O1680" s="737">
        <f t="shared" si="78"/>
        <v>16.384601416379152</v>
      </c>
      <c r="P1680" s="738">
        <v>0</v>
      </c>
      <c r="Q1680" s="737">
        <f t="shared" si="80"/>
        <v>16.384601416379152</v>
      </c>
      <c r="R1680" s="714" t="s">
        <v>498</v>
      </c>
      <c r="S1680" s="721" t="s">
        <v>1660</v>
      </c>
      <c r="U1680" s="714">
        <v>48.9</v>
      </c>
      <c r="V1680" s="714">
        <v>10374</v>
      </c>
    </row>
    <row r="1681" spans="1:22">
      <c r="A1681" s="721" t="s">
        <v>1657</v>
      </c>
      <c r="B1681" s="714">
        <v>2008</v>
      </c>
      <c r="D1681" s="722" t="s">
        <v>1668</v>
      </c>
      <c r="E1681" s="722" t="s">
        <v>1486</v>
      </c>
      <c r="F1681" s="714" t="s">
        <v>705</v>
      </c>
      <c r="G1681" s="723" t="s">
        <v>1658</v>
      </c>
      <c r="H1681" s="714" t="s">
        <v>1659</v>
      </c>
      <c r="I1681" s="714" t="s">
        <v>1484</v>
      </c>
      <c r="J1681" s="724">
        <v>1</v>
      </c>
      <c r="K1681" s="741">
        <v>4.5632830942436895</v>
      </c>
      <c r="L1681" s="741">
        <v>1</v>
      </c>
      <c r="M1681" s="736">
        <v>100</v>
      </c>
      <c r="N1681" s="719">
        <f t="shared" si="79"/>
        <v>4.5632830942436895</v>
      </c>
      <c r="O1681" s="737">
        <f t="shared" si="78"/>
        <v>4.5632830942436895</v>
      </c>
      <c r="P1681" s="738">
        <v>0</v>
      </c>
      <c r="Q1681" s="737">
        <f t="shared" si="80"/>
        <v>4.5632830942436895</v>
      </c>
      <c r="R1681" s="714" t="s">
        <v>498</v>
      </c>
      <c r="S1681" s="721" t="s">
        <v>1660</v>
      </c>
      <c r="U1681" s="714">
        <v>48.9</v>
      </c>
      <c r="V1681" s="714">
        <v>10374</v>
      </c>
    </row>
    <row r="1682" spans="1:22">
      <c r="A1682" s="721" t="s">
        <v>1657</v>
      </c>
      <c r="B1682" s="714">
        <v>2008</v>
      </c>
      <c r="D1682" s="722" t="s">
        <v>598</v>
      </c>
      <c r="E1682" s="722" t="s">
        <v>333</v>
      </c>
      <c r="F1682" s="714" t="s">
        <v>705</v>
      </c>
      <c r="G1682" s="723" t="s">
        <v>1658</v>
      </c>
      <c r="H1682" s="714" t="s">
        <v>1659</v>
      </c>
      <c r="I1682" s="714" t="s">
        <v>402</v>
      </c>
      <c r="J1682" s="724">
        <v>1</v>
      </c>
      <c r="K1682" s="741">
        <v>10.350463047031051</v>
      </c>
      <c r="L1682" s="741">
        <v>1</v>
      </c>
      <c r="M1682" s="736">
        <v>100</v>
      </c>
      <c r="N1682" s="719">
        <f t="shared" si="79"/>
        <v>10.350463047031051</v>
      </c>
      <c r="O1682" s="737">
        <f t="shared" si="78"/>
        <v>10.350463047031051</v>
      </c>
      <c r="P1682" s="738">
        <v>0</v>
      </c>
      <c r="Q1682" s="737">
        <f t="shared" si="80"/>
        <v>10.350463047031051</v>
      </c>
      <c r="R1682" s="714" t="s">
        <v>498</v>
      </c>
      <c r="S1682" s="721" t="s">
        <v>1660</v>
      </c>
      <c r="U1682" s="714">
        <v>48.9</v>
      </c>
      <c r="V1682" s="714">
        <v>10374</v>
      </c>
    </row>
    <row r="1683" spans="1:22">
      <c r="A1683" s="721" t="s">
        <v>1657</v>
      </c>
      <c r="B1683" s="714">
        <v>2008</v>
      </c>
      <c r="D1683" s="722" t="s">
        <v>598</v>
      </c>
      <c r="E1683" s="722" t="s">
        <v>333</v>
      </c>
      <c r="F1683" s="714" t="s">
        <v>705</v>
      </c>
      <c r="G1683" s="723" t="s">
        <v>1658</v>
      </c>
      <c r="H1683" s="714" t="s">
        <v>1659</v>
      </c>
      <c r="I1683" s="714" t="s">
        <v>402</v>
      </c>
      <c r="J1683" s="724">
        <v>1</v>
      </c>
      <c r="K1683" s="741">
        <v>11.17668422008353</v>
      </c>
      <c r="L1683" s="741">
        <v>1</v>
      </c>
      <c r="M1683" s="736">
        <v>100</v>
      </c>
      <c r="N1683" s="719">
        <f t="shared" si="79"/>
        <v>11.17668422008353</v>
      </c>
      <c r="O1683" s="737">
        <f t="shared" si="78"/>
        <v>11.17668422008353</v>
      </c>
      <c r="P1683" s="738">
        <v>0</v>
      </c>
      <c r="Q1683" s="737">
        <f t="shared" si="80"/>
        <v>11.17668422008353</v>
      </c>
      <c r="R1683" s="714" t="s">
        <v>498</v>
      </c>
      <c r="S1683" s="721" t="s">
        <v>1660</v>
      </c>
      <c r="U1683" s="714">
        <v>48.9</v>
      </c>
      <c r="V1683" s="714">
        <v>10374</v>
      </c>
    </row>
    <row r="1684" spans="1:22">
      <c r="A1684" s="721" t="s">
        <v>1657</v>
      </c>
      <c r="B1684" s="714">
        <v>2008</v>
      </c>
      <c r="D1684" s="722" t="s">
        <v>1668</v>
      </c>
      <c r="E1684" s="722" t="s">
        <v>1486</v>
      </c>
      <c r="F1684" s="714" t="s">
        <v>705</v>
      </c>
      <c r="G1684" s="723" t="s">
        <v>1658</v>
      </c>
      <c r="H1684" s="714" t="s">
        <v>1659</v>
      </c>
      <c r="I1684" s="714" t="s">
        <v>1484</v>
      </c>
      <c r="J1684" s="724">
        <v>1</v>
      </c>
      <c r="K1684" s="741">
        <v>4.0857090975122565</v>
      </c>
      <c r="L1684" s="741">
        <v>1</v>
      </c>
      <c r="M1684" s="736">
        <v>100</v>
      </c>
      <c r="N1684" s="719">
        <f t="shared" si="79"/>
        <v>4.0857090975122565</v>
      </c>
      <c r="O1684" s="737">
        <f t="shared" si="78"/>
        <v>4.0857090975122565</v>
      </c>
      <c r="P1684" s="738">
        <v>0</v>
      </c>
      <c r="Q1684" s="737">
        <f t="shared" si="80"/>
        <v>4.0857090975122565</v>
      </c>
      <c r="R1684" s="714" t="s">
        <v>498</v>
      </c>
      <c r="S1684" s="721" t="s">
        <v>1660</v>
      </c>
      <c r="U1684" s="714">
        <v>48.9</v>
      </c>
      <c r="V1684" s="714">
        <v>10374</v>
      </c>
    </row>
    <row r="1685" spans="1:22">
      <c r="A1685" s="721" t="s">
        <v>1657</v>
      </c>
      <c r="B1685" s="714">
        <v>2008</v>
      </c>
      <c r="D1685" s="722" t="s">
        <v>1669</v>
      </c>
      <c r="E1685" s="722" t="s">
        <v>1486</v>
      </c>
      <c r="F1685" s="714" t="s">
        <v>705</v>
      </c>
      <c r="G1685" s="723" t="s">
        <v>1658</v>
      </c>
      <c r="H1685" s="714" t="s">
        <v>1659</v>
      </c>
      <c r="I1685" s="714" t="s">
        <v>1484</v>
      </c>
      <c r="J1685" s="724">
        <v>1</v>
      </c>
      <c r="K1685" s="741">
        <v>4.0221536226620662</v>
      </c>
      <c r="L1685" s="741">
        <v>1</v>
      </c>
      <c r="M1685" s="736">
        <v>100</v>
      </c>
      <c r="N1685" s="719">
        <f t="shared" si="79"/>
        <v>4.0221536226620662</v>
      </c>
      <c r="O1685" s="737">
        <f t="shared" si="78"/>
        <v>4.0221536226620662</v>
      </c>
      <c r="P1685" s="738">
        <v>0</v>
      </c>
      <c r="Q1685" s="737">
        <f t="shared" si="80"/>
        <v>4.0221536226620662</v>
      </c>
      <c r="R1685" s="714" t="s">
        <v>498</v>
      </c>
      <c r="S1685" s="721" t="s">
        <v>1660</v>
      </c>
      <c r="U1685" s="714">
        <v>48.9</v>
      </c>
      <c r="V1685" s="714">
        <v>10374</v>
      </c>
    </row>
    <row r="1686" spans="1:22">
      <c r="A1686" s="721" t="s">
        <v>1657</v>
      </c>
      <c r="B1686" s="714">
        <v>2008</v>
      </c>
      <c r="D1686" s="722" t="s">
        <v>598</v>
      </c>
      <c r="E1686" s="722" t="s">
        <v>333</v>
      </c>
      <c r="F1686" s="714" t="s">
        <v>705</v>
      </c>
      <c r="G1686" s="723" t="s">
        <v>1658</v>
      </c>
      <c r="H1686" s="714" t="s">
        <v>1659</v>
      </c>
      <c r="I1686" s="714" t="s">
        <v>402</v>
      </c>
      <c r="J1686" s="724">
        <v>1</v>
      </c>
      <c r="K1686" s="741">
        <v>12.578536408207734</v>
      </c>
      <c r="L1686" s="741">
        <v>1</v>
      </c>
      <c r="M1686" s="736">
        <v>100</v>
      </c>
      <c r="N1686" s="719">
        <f t="shared" si="79"/>
        <v>12.578536408207734</v>
      </c>
      <c r="O1686" s="737">
        <f t="shared" si="78"/>
        <v>12.578536408207732</v>
      </c>
      <c r="P1686" s="738">
        <v>0</v>
      </c>
      <c r="Q1686" s="737">
        <f t="shared" si="80"/>
        <v>12.578536408207732</v>
      </c>
      <c r="R1686" s="714" t="s">
        <v>498</v>
      </c>
      <c r="S1686" s="721" t="s">
        <v>1660</v>
      </c>
      <c r="U1686" s="714">
        <v>48.9</v>
      </c>
      <c r="V1686" s="714">
        <v>10374</v>
      </c>
    </row>
    <row r="1687" spans="1:22">
      <c r="A1687" s="721" t="s">
        <v>1657</v>
      </c>
      <c r="B1687" s="714">
        <v>2008</v>
      </c>
      <c r="D1687" s="722" t="s">
        <v>1670</v>
      </c>
      <c r="E1687" s="722" t="s">
        <v>1486</v>
      </c>
      <c r="F1687" s="714" t="s">
        <v>705</v>
      </c>
      <c r="G1687" s="723" t="s">
        <v>1658</v>
      </c>
      <c r="H1687" s="714" t="s">
        <v>1659</v>
      </c>
      <c r="I1687" s="714" t="s">
        <v>1484</v>
      </c>
      <c r="J1687" s="724">
        <v>1</v>
      </c>
      <c r="K1687" s="741">
        <v>3.3593608135100776</v>
      </c>
      <c r="L1687" s="741">
        <v>1</v>
      </c>
      <c r="M1687" s="736">
        <v>100</v>
      </c>
      <c r="N1687" s="719">
        <f t="shared" si="79"/>
        <v>3.3593608135100776</v>
      </c>
      <c r="O1687" s="737">
        <f t="shared" si="78"/>
        <v>3.3593608135100776</v>
      </c>
      <c r="P1687" s="738">
        <v>0</v>
      </c>
      <c r="Q1687" s="737">
        <f t="shared" si="80"/>
        <v>3.3593608135100776</v>
      </c>
      <c r="R1687" s="714" t="s">
        <v>498</v>
      </c>
      <c r="S1687" s="721" t="s">
        <v>1660</v>
      </c>
      <c r="U1687" s="714">
        <v>48.9</v>
      </c>
      <c r="V1687" s="714">
        <v>10374</v>
      </c>
    </row>
    <row r="1688" spans="1:22">
      <c r="A1688" s="721" t="s">
        <v>1657</v>
      </c>
      <c r="B1688" s="714">
        <v>2008</v>
      </c>
      <c r="D1688" s="722" t="s">
        <v>598</v>
      </c>
      <c r="E1688" s="722" t="s">
        <v>333</v>
      </c>
      <c r="F1688" s="714" t="s">
        <v>705</v>
      </c>
      <c r="G1688" s="723" t="s">
        <v>1658</v>
      </c>
      <c r="H1688" s="714" t="s">
        <v>1659</v>
      </c>
      <c r="I1688" s="714" t="s">
        <v>402</v>
      </c>
      <c r="J1688" s="724">
        <v>1</v>
      </c>
      <c r="K1688" s="741">
        <v>16.384601416379152</v>
      </c>
      <c r="L1688" s="741">
        <v>1</v>
      </c>
      <c r="M1688" s="736">
        <v>100</v>
      </c>
      <c r="N1688" s="719">
        <f t="shared" si="79"/>
        <v>16.384601416379152</v>
      </c>
      <c r="O1688" s="737">
        <f t="shared" si="78"/>
        <v>16.384601416379152</v>
      </c>
      <c r="P1688" s="738">
        <v>0</v>
      </c>
      <c r="Q1688" s="737">
        <f t="shared" si="80"/>
        <v>16.384601416379152</v>
      </c>
      <c r="R1688" s="714" t="s">
        <v>498</v>
      </c>
      <c r="S1688" s="721" t="s">
        <v>1660</v>
      </c>
      <c r="U1688" s="714">
        <v>48.9</v>
      </c>
      <c r="V1688" s="714">
        <v>10374</v>
      </c>
    </row>
    <row r="1689" spans="1:22">
      <c r="A1689" s="721" t="s">
        <v>1657</v>
      </c>
      <c r="B1689" s="714">
        <v>2008</v>
      </c>
      <c r="D1689" s="722" t="s">
        <v>598</v>
      </c>
      <c r="E1689" s="722" t="s">
        <v>333</v>
      </c>
      <c r="F1689" s="714" t="s">
        <v>705</v>
      </c>
      <c r="G1689" s="723" t="s">
        <v>1658</v>
      </c>
      <c r="H1689" s="714" t="s">
        <v>1659</v>
      </c>
      <c r="I1689" s="714" t="s">
        <v>402</v>
      </c>
      <c r="J1689" s="724">
        <v>1</v>
      </c>
      <c r="K1689" s="741">
        <v>13.19048483747957</v>
      </c>
      <c r="L1689" s="741">
        <v>1</v>
      </c>
      <c r="M1689" s="736">
        <v>100</v>
      </c>
      <c r="N1689" s="719">
        <f t="shared" si="79"/>
        <v>13.19048483747957</v>
      </c>
      <c r="O1689" s="737">
        <f t="shared" si="78"/>
        <v>13.190484837479568</v>
      </c>
      <c r="P1689" s="738">
        <v>0</v>
      </c>
      <c r="Q1689" s="737">
        <f t="shared" si="80"/>
        <v>13.190484837479568</v>
      </c>
      <c r="R1689" s="714" t="s">
        <v>498</v>
      </c>
      <c r="S1689" s="721" t="s">
        <v>1660</v>
      </c>
      <c r="U1689" s="714">
        <v>48.9</v>
      </c>
      <c r="V1689" s="714">
        <v>10374</v>
      </c>
    </row>
    <row r="1690" spans="1:22">
      <c r="A1690" s="721" t="s">
        <v>1657</v>
      </c>
      <c r="B1690" s="714">
        <v>2008</v>
      </c>
      <c r="D1690" s="722" t="s">
        <v>1671</v>
      </c>
      <c r="E1690" s="722" t="s">
        <v>1486</v>
      </c>
      <c r="F1690" s="714" t="s">
        <v>705</v>
      </c>
      <c r="G1690" s="723" t="s">
        <v>1658</v>
      </c>
      <c r="H1690" s="714" t="s">
        <v>1659</v>
      </c>
      <c r="I1690" s="714" t="s">
        <v>1484</v>
      </c>
      <c r="J1690" s="724">
        <v>1</v>
      </c>
      <c r="K1690" s="741">
        <v>3.3720719084801161</v>
      </c>
      <c r="L1690" s="741">
        <v>1</v>
      </c>
      <c r="M1690" s="736">
        <v>100</v>
      </c>
      <c r="N1690" s="719">
        <f t="shared" si="79"/>
        <v>3.3720719084801161</v>
      </c>
      <c r="O1690" s="737">
        <f t="shared" si="78"/>
        <v>3.3720719084801161</v>
      </c>
      <c r="P1690" s="738">
        <v>0</v>
      </c>
      <c r="Q1690" s="737">
        <f t="shared" si="80"/>
        <v>3.3720719084801161</v>
      </c>
      <c r="R1690" s="714" t="s">
        <v>498</v>
      </c>
      <c r="S1690" s="721" t="s">
        <v>1660</v>
      </c>
      <c r="U1690" s="714">
        <v>48.9</v>
      </c>
      <c r="V1690" s="714">
        <v>10374</v>
      </c>
    </row>
    <row r="1691" spans="1:22">
      <c r="A1691" s="721" t="s">
        <v>1657</v>
      </c>
      <c r="B1691" s="714">
        <v>2008</v>
      </c>
      <c r="C1691" s="714" t="s">
        <v>1743</v>
      </c>
      <c r="D1691" s="715" t="s">
        <v>598</v>
      </c>
      <c r="E1691" s="715" t="s">
        <v>333</v>
      </c>
      <c r="F1691" s="714" t="s">
        <v>705</v>
      </c>
      <c r="G1691" s="716" t="s">
        <v>1700</v>
      </c>
      <c r="H1691" s="714" t="s">
        <v>1659</v>
      </c>
      <c r="I1691" s="716" t="s">
        <v>402</v>
      </c>
      <c r="J1691" s="717">
        <v>1</v>
      </c>
      <c r="K1691" s="736">
        <v>0.13</v>
      </c>
      <c r="L1691" s="736">
        <v>1</v>
      </c>
      <c r="M1691" s="736">
        <v>100</v>
      </c>
      <c r="N1691" s="719">
        <f t="shared" si="79"/>
        <v>0.13</v>
      </c>
      <c r="O1691" s="737">
        <f t="shared" si="78"/>
        <v>0.13</v>
      </c>
      <c r="P1691" s="738">
        <v>0</v>
      </c>
      <c r="Q1691" s="737">
        <f t="shared" si="80"/>
        <v>0.13</v>
      </c>
      <c r="R1691" s="714" t="s">
        <v>498</v>
      </c>
      <c r="S1691" s="714" t="s">
        <v>1537</v>
      </c>
      <c r="U1691" s="714">
        <v>48.9</v>
      </c>
      <c r="V1691" s="714">
        <v>10374</v>
      </c>
    </row>
    <row r="1692" spans="1:22">
      <c r="A1692" s="721" t="s">
        <v>1657</v>
      </c>
      <c r="B1692" s="714">
        <v>2008</v>
      </c>
      <c r="C1692" s="714" t="s">
        <v>1743</v>
      </c>
      <c r="E1692" s="715" t="s">
        <v>333</v>
      </c>
      <c r="F1692" s="714" t="s">
        <v>705</v>
      </c>
      <c r="G1692" s="716" t="s">
        <v>1700</v>
      </c>
      <c r="H1692" s="714" t="s">
        <v>1659</v>
      </c>
      <c r="I1692" s="716" t="s">
        <v>1484</v>
      </c>
      <c r="J1692" s="717">
        <v>1</v>
      </c>
      <c r="K1692" s="736">
        <v>0.04</v>
      </c>
      <c r="L1692" s="736">
        <v>1</v>
      </c>
      <c r="M1692" s="736">
        <v>100</v>
      </c>
      <c r="N1692" s="719">
        <f t="shared" si="79"/>
        <v>0.04</v>
      </c>
      <c r="O1692" s="737">
        <f t="shared" si="78"/>
        <v>0.04</v>
      </c>
      <c r="P1692" s="738">
        <v>0</v>
      </c>
      <c r="Q1692" s="737">
        <f t="shared" si="80"/>
        <v>0.04</v>
      </c>
      <c r="R1692" s="714" t="s">
        <v>498</v>
      </c>
      <c r="S1692" s="714" t="s">
        <v>1537</v>
      </c>
      <c r="U1692" s="714">
        <v>48.9</v>
      </c>
      <c r="V1692" s="714">
        <v>10374</v>
      </c>
    </row>
  </sheetData>
  <autoFilter ref="A2:V1692">
    <filterColumn colId="0"/>
    <filterColumn colId="15"/>
    <filterColumn colId="16"/>
    <filterColumn colId="20"/>
    <sortState ref="A3:V1692">
      <sortCondition descending="1" ref="R2:R1692"/>
    </sortState>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G39"/>
  <sheetViews>
    <sheetView workbookViewId="0">
      <selection activeCell="G27" sqref="G27"/>
    </sheetView>
  </sheetViews>
  <sheetFormatPr baseColWidth="10" defaultRowHeight="15"/>
  <cols>
    <col min="1" max="1" width="26.42578125" customWidth="1"/>
    <col min="3" max="3" width="13.28515625" customWidth="1"/>
    <col min="4" max="4" width="17.42578125" customWidth="1"/>
  </cols>
  <sheetData>
    <row r="1" spans="1:1">
      <c r="A1" s="83" t="s">
        <v>1373</v>
      </c>
    </row>
    <row r="28" spans="1:7" ht="32.25" customHeight="1">
      <c r="A28" s="790" t="s">
        <v>1296</v>
      </c>
      <c r="B28" s="790"/>
      <c r="C28" s="790"/>
      <c r="D28" s="790"/>
      <c r="E28" s="790"/>
      <c r="F28" s="790"/>
      <c r="G28" s="790"/>
    </row>
    <row r="29" spans="1:7" ht="21.75" customHeight="1">
      <c r="A29" s="791" t="s">
        <v>1295</v>
      </c>
      <c r="B29" s="791"/>
      <c r="C29" s="791"/>
      <c r="D29" s="791"/>
      <c r="E29" s="791"/>
      <c r="F29" s="791"/>
    </row>
    <row r="30" spans="1:7" ht="15.75" thickBot="1"/>
    <row r="31" spans="1:7" ht="30" customHeight="1">
      <c r="A31" s="515"/>
      <c r="B31" s="512" t="s">
        <v>1292</v>
      </c>
      <c r="C31" s="513" t="s">
        <v>508</v>
      </c>
      <c r="D31" s="514" t="s">
        <v>1293</v>
      </c>
    </row>
    <row r="32" spans="1:7" ht="26.25">
      <c r="A32" s="508" t="s">
        <v>1364</v>
      </c>
      <c r="B32" s="509">
        <v>4.3</v>
      </c>
      <c r="C32" s="509">
        <v>35.799999999999997</v>
      </c>
      <c r="D32" s="509">
        <v>30</v>
      </c>
    </row>
    <row r="33" spans="1:4" ht="26.25">
      <c r="A33" s="508" t="s">
        <v>1365</v>
      </c>
      <c r="B33" s="509">
        <v>11</v>
      </c>
      <c r="C33" s="509">
        <v>10</v>
      </c>
      <c r="D33" s="509">
        <v>8.8000000000000007</v>
      </c>
    </row>
    <row r="34" spans="1:4" ht="39">
      <c r="A34" s="508" t="s">
        <v>1366</v>
      </c>
      <c r="B34" s="509">
        <v>28.4</v>
      </c>
      <c r="C34" s="509">
        <v>66</v>
      </c>
      <c r="D34" s="509">
        <v>104.8</v>
      </c>
    </row>
    <row r="35" spans="1:4" ht="39">
      <c r="A35" s="508" t="s">
        <v>1367</v>
      </c>
      <c r="B35" s="509">
        <v>124.4</v>
      </c>
      <c r="C35" s="509">
        <v>104.4</v>
      </c>
      <c r="D35" s="509">
        <v>95.9</v>
      </c>
    </row>
    <row r="36" spans="1:4" ht="26.25">
      <c r="A36" s="508" t="s">
        <v>1368</v>
      </c>
      <c r="B36" s="509">
        <v>16.100000000000001</v>
      </c>
      <c r="C36" s="509">
        <v>39.1</v>
      </c>
      <c r="D36" s="509">
        <v>38.5</v>
      </c>
    </row>
    <row r="37" spans="1:4" ht="39">
      <c r="A37" s="508" t="s">
        <v>1369</v>
      </c>
      <c r="B37" s="509">
        <v>94.3</v>
      </c>
      <c r="C37" s="509">
        <v>63.6</v>
      </c>
      <c r="D37" s="509">
        <v>58.8</v>
      </c>
    </row>
    <row r="38" spans="1:4" ht="39.75" thickBot="1">
      <c r="A38" s="510" t="s">
        <v>1370</v>
      </c>
      <c r="B38" s="511">
        <v>30.9</v>
      </c>
      <c r="C38" s="511">
        <v>49.2</v>
      </c>
      <c r="D38" s="511">
        <v>36.200000000000003</v>
      </c>
    </row>
    <row r="39" spans="1:4" ht="29.25" customHeight="1">
      <c r="A39" s="789" t="s">
        <v>1294</v>
      </c>
      <c r="B39" s="789"/>
      <c r="C39" s="789"/>
      <c r="D39" s="789"/>
    </row>
  </sheetData>
  <mergeCells count="3">
    <mergeCell ref="A39:D39"/>
    <mergeCell ref="A28:G28"/>
    <mergeCell ref="A29:F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85</vt:i4>
      </vt:variant>
      <vt:variant>
        <vt:lpstr>Rangos con nombre</vt:lpstr>
      </vt:variant>
      <vt:variant>
        <vt:i4>91</vt:i4>
      </vt:variant>
    </vt:vector>
  </HeadingPairs>
  <TitlesOfParts>
    <vt:vector size="176" baseType="lpstr">
      <vt:lpstr>INDICE</vt:lpstr>
      <vt:lpstr>Grafico 1</vt:lpstr>
      <vt:lpstr>Grafico 2</vt:lpstr>
      <vt:lpstr>Grafico 3</vt:lpstr>
      <vt:lpstr>Grafico 4</vt:lpstr>
      <vt:lpstr>Grafico 5</vt:lpstr>
      <vt:lpstr>Grafico 6</vt:lpstr>
      <vt:lpstr>Grafico 7</vt:lpstr>
      <vt:lpstr>Grafico 8</vt:lpstr>
      <vt:lpstr>Grafico 9</vt:lpstr>
      <vt:lpstr>Grafico 10</vt:lpstr>
      <vt:lpstr>Grafico 11</vt:lpstr>
      <vt:lpstr>Grafico 12</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55</vt:lpstr>
      <vt:lpstr>Tabla 56</vt:lpstr>
      <vt:lpstr>Tabla 57</vt:lpstr>
      <vt:lpstr>Tabla 58</vt:lpstr>
      <vt:lpstr>Tabla 59</vt:lpstr>
      <vt:lpstr>Tabla 60</vt:lpstr>
      <vt:lpstr>Tabla 61</vt:lpstr>
      <vt:lpstr>Tabla 62</vt:lpstr>
      <vt:lpstr>Tabla 63</vt:lpstr>
      <vt:lpstr>Tabla 64</vt:lpstr>
      <vt:lpstr>Tabla 65</vt:lpstr>
      <vt:lpstr>Tabla 66</vt:lpstr>
      <vt:lpstr>Tabla 67</vt:lpstr>
      <vt:lpstr>Tabla 68</vt:lpstr>
      <vt:lpstr>Anexo Comercio Intraregional</vt:lpstr>
      <vt:lpstr>Rdos Ejercicio Econometrico</vt:lpstr>
      <vt:lpstr>Base datos original de precios</vt:lpstr>
      <vt:lpstr>Base datos adaptada para STATA</vt:lpstr>
      <vt:lpstr>'Tabla 9'!_ftn2</vt:lpstr>
      <vt:lpstr>'Tabla 9'!_ftn3</vt:lpstr>
      <vt:lpstr>'Tabla 9'!_ftn4</vt:lpstr>
      <vt:lpstr>'Tabla 9'!_ftn5</vt:lpstr>
      <vt:lpstr>'Tabla 9'!_ftn6</vt:lpstr>
      <vt:lpstr>'Tabla 9'!_ftn7</vt:lpstr>
      <vt:lpstr>'Tabla 9'!_ftn8</vt:lpstr>
      <vt:lpstr>'Tabla 9'!_ftn9</vt:lpstr>
      <vt:lpstr>'Tabla 9'!_ftnref2</vt:lpstr>
      <vt:lpstr>'Tabla 9'!_ftnref3</vt:lpstr>
      <vt:lpstr>'Tabla 9'!_ftnref4</vt:lpstr>
      <vt:lpstr>'Tabla 9'!_ftnref5</vt:lpstr>
      <vt:lpstr>'Tabla 9'!_ftnref6</vt:lpstr>
      <vt:lpstr>'Tabla 9'!_ftnref7</vt:lpstr>
      <vt:lpstr>'Tabla 9'!_ftnref8</vt:lpstr>
      <vt:lpstr>'Tabla 9'!_ftnref9</vt:lpstr>
      <vt:lpstr>'Tabla 7'!_Ref269217615</vt:lpstr>
      <vt:lpstr>'Tabla 6'!_Ref269305600</vt:lpstr>
      <vt:lpstr>'Tabla 4'!_Ref269581603</vt:lpstr>
      <vt:lpstr>'Tabla 8'!_Ref269590838</vt:lpstr>
      <vt:lpstr>'Tabla 10'!_Ref269642366</vt:lpstr>
      <vt:lpstr>'Tabla 11'!_Ref269653393</vt:lpstr>
      <vt:lpstr>'Tabla 3'!_Ref269655681</vt:lpstr>
      <vt:lpstr>'Tabla 5'!_Ref269669610</vt:lpstr>
      <vt:lpstr>'Tabla 12'!_Ref269679238</vt:lpstr>
      <vt:lpstr>'Tabla 14'!_Ref269681718</vt:lpstr>
      <vt:lpstr>'Tabla 15'!_Ref269683338</vt:lpstr>
      <vt:lpstr>'Tabla 17'!_Ref269697894</vt:lpstr>
      <vt:lpstr>'Tabla 18'!_Ref269699640</vt:lpstr>
      <vt:lpstr>'Tabla 19'!_Ref269751091</vt:lpstr>
      <vt:lpstr>'Grafico 4'!_Ref269775042</vt:lpstr>
      <vt:lpstr>'Grafico 5'!_Ref269775108</vt:lpstr>
      <vt:lpstr>'Tabla 22'!_Ref270197621</vt:lpstr>
      <vt:lpstr>'Tabla 26'!_Ref270295622</vt:lpstr>
      <vt:lpstr>'Tabla 2'!_Ref270685155</vt:lpstr>
      <vt:lpstr>'Grafico 2'!_Ref270848671</vt:lpstr>
      <vt:lpstr>'Tabla 20'!_Ref270862684</vt:lpstr>
      <vt:lpstr>'Tabla 1'!_Ref271048005</vt:lpstr>
      <vt:lpstr>'Tabla 24'!_Ref271131790</vt:lpstr>
      <vt:lpstr>'Tabla 25'!_Ref271136607</vt:lpstr>
      <vt:lpstr>'Grafico 6'!_Ref271137810</vt:lpstr>
      <vt:lpstr>'Tabla 28'!_Ref271396236</vt:lpstr>
      <vt:lpstr>'Tabla 31'!_Ref271496306</vt:lpstr>
      <vt:lpstr>'Tabla 32'!_Ref271506411</vt:lpstr>
      <vt:lpstr>'Tabla 36'!_Ref271650135</vt:lpstr>
      <vt:lpstr>'Grafico 9'!_Ref271652796</vt:lpstr>
      <vt:lpstr>'Tabla 33'!_Ref271737820</vt:lpstr>
      <vt:lpstr>'Grafico 8'!_Ref271744062</vt:lpstr>
      <vt:lpstr>'Tabla 35'!_Ref271746064</vt:lpstr>
      <vt:lpstr>'Tabla 34'!_Ref271746071</vt:lpstr>
      <vt:lpstr>'Tabla 37'!_Ref271801149</vt:lpstr>
      <vt:lpstr>'Tabla 38'!_Ref271801151</vt:lpstr>
      <vt:lpstr>'Tabla 39'!_Ref271823353</vt:lpstr>
      <vt:lpstr>'Tabla 21'!_Ref271843390</vt:lpstr>
      <vt:lpstr>'Tabla 54'!_Ref271974260</vt:lpstr>
      <vt:lpstr>'Tabla 55'!_Ref271974831</vt:lpstr>
      <vt:lpstr>'Grafico 10'!_Ref271980745</vt:lpstr>
      <vt:lpstr>'Tabla 56'!_Ref271983081</vt:lpstr>
      <vt:lpstr>'Tabla 57'!_Ref271983885</vt:lpstr>
      <vt:lpstr>'Tabla 58'!_Ref271984540</vt:lpstr>
      <vt:lpstr>'Tabla 63'!_Ref272083497</vt:lpstr>
      <vt:lpstr>'Tabla 29'!_Ref272086191</vt:lpstr>
      <vt:lpstr>'Tabla 30'!_Ref272086194</vt:lpstr>
      <vt:lpstr>'Tabla 64'!_Ref272087565</vt:lpstr>
      <vt:lpstr>'Tabla 65'!_Ref272539696</vt:lpstr>
      <vt:lpstr>'Tabla 68'!_Ref272540933</vt:lpstr>
      <vt:lpstr>'Tabla 45'!_Ref272598285</vt:lpstr>
      <vt:lpstr>'Tabla 46'!_Ref272598286</vt:lpstr>
      <vt:lpstr>'Tabla 47'!_Ref272598290</vt:lpstr>
      <vt:lpstr>'Tabla 48'!_Ref272598292</vt:lpstr>
      <vt:lpstr>'Tabla 49'!_Ref272605119</vt:lpstr>
      <vt:lpstr>'Tabla 50'!_Ref272605120</vt:lpstr>
      <vt:lpstr>'Tabla 51'!_Ref272605122</vt:lpstr>
      <vt:lpstr>'Tabla 52'!_Ref272605124</vt:lpstr>
      <vt:lpstr>'Tabla 59'!_Ref274843804</vt:lpstr>
      <vt:lpstr>'Grafico 11'!_Ref274845077</vt:lpstr>
      <vt:lpstr>'Grafico 12'!_Ref274850774</vt:lpstr>
      <vt:lpstr>'Tabla 60'!_Ref274880508</vt:lpstr>
      <vt:lpstr>'Grafico 3'!_Toc270851852</vt:lpstr>
      <vt:lpstr>'Grafico 7'!_Toc270851853</vt:lpstr>
      <vt:lpstr>'Tabla 9'!_Toc272621323</vt:lpstr>
      <vt:lpstr>'Tabla 13'!_Toc272621327</vt:lpstr>
      <vt:lpstr>'Tabla 16'!_Toc272621330</vt:lpstr>
      <vt:lpstr>'Tabla 41'!_Toc272621334</vt:lpstr>
      <vt:lpstr>'Tabla 23'!_Toc272621338</vt:lpstr>
      <vt:lpstr>'Tabla 27'!_Toc272621342</vt:lpstr>
      <vt:lpstr>'Tabla 53'!_Toc272621363</vt:lpstr>
      <vt:lpstr>'Tabla 62'!_Toc272621369</vt:lpstr>
      <vt:lpstr>'Tabla 66'!_Toc272621376</vt:lpstr>
      <vt:lpstr>'Tabla 40'!_Toc274894788</vt:lpstr>
      <vt:lpstr>'Tabla 67'!_Toc274894813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2011-02-23T20:25:34Z</dcterms:modified>
</cp:coreProperties>
</file>